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Daten Frank\Aktueller Ordner ab 17.05.2021\"/>
    </mc:Choice>
  </mc:AlternateContent>
  <xr:revisionPtr revIDLastSave="0" documentId="13_ncr:1_{A228BCDF-1FBC-4F13-B690-29C147C13A9C}" xr6:coauthVersionLast="47" xr6:coauthVersionMax="47" xr10:uidLastSave="{00000000-0000-0000-0000-000000000000}"/>
  <bookViews>
    <workbookView xWindow="-108" yWindow="-108" windowWidth="30936" windowHeight="16896" tabRatio="677" xr2:uid="{00000000-000D-0000-FFFF-FFFF00000000}"/>
  </bookViews>
  <sheets>
    <sheet name="1 Deckblatt St 2023-05-03" sheetId="25" r:id="rId1"/>
    <sheet name="2 Kosten-Zusammenstellung" sheetId="3" r:id="rId2"/>
    <sheet name="3 Trainer-Abrechnungen" sheetId="27" r:id="rId3"/>
    <sheet name="4 Spieler-Unterschriften" sheetId="13" r:id="rId4"/>
    <sheet name="5 Sonstige Kosten" sheetId="10" r:id="rId5"/>
    <sheet name="6 Anleitung" sheetId="21" state="hidden" r:id="rId6"/>
    <sheet name="7 Historie" sheetId="22" r:id="rId7"/>
  </sheets>
  <definedNames>
    <definedName name="Datum_bis">'1 Deckblatt St 2023-05-03'!$L$17</definedName>
    <definedName name="Datum_vom">'1 Deckblatt St 2023-05-03'!$H$17</definedName>
    <definedName name="_xlnm.Print_Area" localSheetId="0">'1 Deckblatt St 2023-05-03'!$B$2:$O$75</definedName>
    <definedName name="_xlnm.Print_Area" localSheetId="1">'2 Kosten-Zusammenstellung'!$B$2:$X$70</definedName>
    <definedName name="_xlnm.Print_Area" localSheetId="2">'3 Trainer-Abrechnungen'!$B$1:$O$480</definedName>
    <definedName name="_xlnm.Print_Area" localSheetId="3">'4 Spieler-Unterschriften'!$A$1:$O$33</definedName>
    <definedName name="_xlnm.Print_Area" localSheetId="4">'5 Sonstige Kosten'!$A$1:$P$44</definedName>
    <definedName name="Kostenstelle">'1 Deckblatt St 2023-05-03'!$N$3</definedName>
    <definedName name="Lehrgang">'1 Deckblatt St 2023-05-03'!$G$13</definedName>
    <definedName name="Lehrgang_Auswahl">'1 Deckblatt St 2023-05-03'!$B$81:$B$84</definedName>
    <definedName name="LG_Lokation">'1 Deckblatt St 2023-05-03'!$G$15</definedName>
    <definedName name="Ort">'1 Deckblatt St 2023-05-03'!$L$15</definedName>
    <definedName name="Trainer" localSheetId="0">'1 Deckblatt St 2023-05-03'!$I$81:$I$88</definedName>
    <definedName name="Z_C641DC01_2314_42C3_860E_51CB0C2DFDB3_.wvu.PrintArea" localSheetId="0" hidden="1">'1 Deckblatt St 2023-05-03'!$A$3:$O$10</definedName>
    <definedName name="Z_C641DC01_2314_42C3_860E_51CB0C2DFDB3_.wvu.PrintArea" localSheetId="1" hidden="1">'2 Kosten-Zusammenstellung'!$A$3:$V$6</definedName>
    <definedName name="Z_C641DC01_2314_42C3_860E_51CB0C2DFDB3_.wvu.PrintArea" localSheetId="3" hidden="1">'4 Spieler-Unterschriften'!$A$3:$N$6</definedName>
    <definedName name="Z_C641DC01_2314_42C3_860E_51CB0C2DFDB3_.wvu.PrintArea" localSheetId="4" hidden="1">'5 Sonstige Kosten'!$A$3:$O$8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" i="3" l="1"/>
  <c r="T3" i="3"/>
  <c r="C11" i="13"/>
  <c r="O7" i="10" l="1"/>
  <c r="L7" i="10"/>
  <c r="F7" i="10"/>
  <c r="E53" i="3"/>
  <c r="E50" i="3"/>
  <c r="O25" i="3"/>
  <c r="G29" i="3" s="1"/>
  <c r="T68" i="3"/>
  <c r="T65" i="3"/>
  <c r="T66" i="3"/>
  <c r="T64" i="3"/>
  <c r="T63" i="3"/>
  <c r="N63" i="3"/>
  <c r="N64" i="3"/>
  <c r="N65" i="3"/>
  <c r="N66" i="3"/>
  <c r="N67" i="3"/>
  <c r="N68" i="3"/>
  <c r="N69" i="3"/>
  <c r="N62" i="3"/>
  <c r="L69" i="3"/>
  <c r="L68" i="3"/>
  <c r="L67" i="3"/>
  <c r="L66" i="3"/>
  <c r="L65" i="3"/>
  <c r="L64" i="3"/>
  <c r="L63" i="3"/>
  <c r="L62" i="3"/>
  <c r="G63" i="3"/>
  <c r="G64" i="3"/>
  <c r="G65" i="3"/>
  <c r="G66" i="3"/>
  <c r="G67" i="3"/>
  <c r="G68" i="3"/>
  <c r="G69" i="3"/>
  <c r="G62" i="3"/>
  <c r="U463" i="27"/>
  <c r="U461" i="27"/>
  <c r="U460" i="27"/>
  <c r="U459" i="27"/>
  <c r="U458" i="27"/>
  <c r="U423" i="27"/>
  <c r="U421" i="27"/>
  <c r="U420" i="27"/>
  <c r="U419" i="27"/>
  <c r="U418" i="27"/>
  <c r="U383" i="27"/>
  <c r="U381" i="27"/>
  <c r="U380" i="27"/>
  <c r="U379" i="27"/>
  <c r="U378" i="27"/>
  <c r="U343" i="27"/>
  <c r="U341" i="27"/>
  <c r="U340" i="27"/>
  <c r="U339" i="27"/>
  <c r="U338" i="27"/>
  <c r="U303" i="27"/>
  <c r="U301" i="27"/>
  <c r="U300" i="27"/>
  <c r="U299" i="27"/>
  <c r="U298" i="27"/>
  <c r="U263" i="27"/>
  <c r="U261" i="27"/>
  <c r="U260" i="27"/>
  <c r="U259" i="27"/>
  <c r="U258" i="27"/>
  <c r="U223" i="27"/>
  <c r="U221" i="27"/>
  <c r="U220" i="27"/>
  <c r="U219" i="27"/>
  <c r="U218" i="27"/>
  <c r="U183" i="27"/>
  <c r="U181" i="27"/>
  <c r="U180" i="27"/>
  <c r="U179" i="27"/>
  <c r="U178" i="27"/>
  <c r="U143" i="27"/>
  <c r="U141" i="27"/>
  <c r="U140" i="27"/>
  <c r="U139" i="27"/>
  <c r="U138" i="27"/>
  <c r="U103" i="27"/>
  <c r="U101" i="27"/>
  <c r="U100" i="27"/>
  <c r="U99" i="27"/>
  <c r="U98" i="27"/>
  <c r="U63" i="27"/>
  <c r="U61" i="27"/>
  <c r="U60" i="27"/>
  <c r="U59" i="27"/>
  <c r="U58" i="27"/>
  <c r="J12" i="13"/>
  <c r="N12" i="13" s="1"/>
  <c r="K12" i="13"/>
  <c r="J13" i="13"/>
  <c r="M13" i="13" s="1"/>
  <c r="K13" i="13"/>
  <c r="J14" i="13"/>
  <c r="N14" i="13" s="1"/>
  <c r="K14" i="13"/>
  <c r="J15" i="13"/>
  <c r="K15" i="13"/>
  <c r="J16" i="13"/>
  <c r="M16" i="13" s="1"/>
  <c r="K16" i="13"/>
  <c r="J17" i="13"/>
  <c r="N17" i="13" s="1"/>
  <c r="K17" i="13"/>
  <c r="J18" i="13"/>
  <c r="M18" i="13" s="1"/>
  <c r="K18" i="13"/>
  <c r="J19" i="13"/>
  <c r="K19" i="13"/>
  <c r="J20" i="13"/>
  <c r="M20" i="13" s="1"/>
  <c r="K20" i="13"/>
  <c r="J21" i="13"/>
  <c r="N21" i="13" s="1"/>
  <c r="K21" i="13"/>
  <c r="J22" i="13"/>
  <c r="N22" i="13" s="1"/>
  <c r="K22" i="13"/>
  <c r="J23" i="13"/>
  <c r="K23" i="13"/>
  <c r="J24" i="13"/>
  <c r="N24" i="13" s="1"/>
  <c r="K24" i="13"/>
  <c r="J25" i="13"/>
  <c r="K25" i="13"/>
  <c r="J26" i="13"/>
  <c r="N26" i="13" s="1"/>
  <c r="K26" i="13"/>
  <c r="J27" i="13"/>
  <c r="K27" i="13"/>
  <c r="J28" i="13"/>
  <c r="M28" i="13" s="1"/>
  <c r="K28" i="13"/>
  <c r="J29" i="13"/>
  <c r="M29" i="13" s="1"/>
  <c r="K29" i="13"/>
  <c r="J30" i="13"/>
  <c r="N30" i="13" s="1"/>
  <c r="K30" i="13"/>
  <c r="K11" i="13"/>
  <c r="J11" i="13"/>
  <c r="M11" i="13" s="1"/>
  <c r="O11" i="13" s="1"/>
  <c r="F11" i="13"/>
  <c r="C12" i="13"/>
  <c r="F12" i="13" s="1"/>
  <c r="D12" i="13"/>
  <c r="C13" i="13"/>
  <c r="F13" i="13" s="1"/>
  <c r="D13" i="13"/>
  <c r="C14" i="13"/>
  <c r="G14" i="13" s="1"/>
  <c r="D14" i="13"/>
  <c r="C15" i="13"/>
  <c r="D15" i="13"/>
  <c r="C16" i="13"/>
  <c r="D16" i="13"/>
  <c r="C17" i="13"/>
  <c r="F17" i="13" s="1"/>
  <c r="D17" i="13"/>
  <c r="C18" i="13"/>
  <c r="D18" i="13"/>
  <c r="C19" i="13"/>
  <c r="G19" i="13" s="1"/>
  <c r="D19" i="13"/>
  <c r="C20" i="13"/>
  <c r="D20" i="13"/>
  <c r="C21" i="13"/>
  <c r="G21" i="13" s="1"/>
  <c r="D21" i="13"/>
  <c r="C22" i="13"/>
  <c r="F22" i="13" s="1"/>
  <c r="D22" i="13"/>
  <c r="C23" i="13"/>
  <c r="G23" i="13" s="1"/>
  <c r="D23" i="13"/>
  <c r="C24" i="13"/>
  <c r="G24" i="13" s="1"/>
  <c r="D24" i="13"/>
  <c r="C25" i="13"/>
  <c r="F25" i="13" s="1"/>
  <c r="D25" i="13"/>
  <c r="C26" i="13"/>
  <c r="D26" i="13"/>
  <c r="C27" i="13"/>
  <c r="F27" i="13" s="1"/>
  <c r="D27" i="13"/>
  <c r="C28" i="13"/>
  <c r="F28" i="13" s="1"/>
  <c r="D28" i="13"/>
  <c r="C29" i="13"/>
  <c r="D29" i="13"/>
  <c r="C30" i="13"/>
  <c r="F30" i="13" s="1"/>
  <c r="D30" i="13"/>
  <c r="D11" i="13"/>
  <c r="D450" i="27"/>
  <c r="D449" i="27"/>
  <c r="D410" i="27"/>
  <c r="D409" i="27"/>
  <c r="D370" i="27"/>
  <c r="D369" i="27"/>
  <c r="D330" i="27"/>
  <c r="D329" i="27"/>
  <c r="D290" i="27"/>
  <c r="D289" i="27"/>
  <c r="D250" i="27"/>
  <c r="D249" i="27"/>
  <c r="D210" i="27"/>
  <c r="D209" i="27"/>
  <c r="D170" i="27"/>
  <c r="D169" i="27"/>
  <c r="D130" i="27"/>
  <c r="D129" i="27"/>
  <c r="D90" i="27"/>
  <c r="D89" i="27"/>
  <c r="X96" i="27"/>
  <c r="Z96" i="27" s="1"/>
  <c r="R97" i="27"/>
  <c r="S97" i="27"/>
  <c r="T97" i="27"/>
  <c r="V97" i="27"/>
  <c r="X97" i="27"/>
  <c r="Z97" i="27" s="1"/>
  <c r="R98" i="27"/>
  <c r="S98" i="27"/>
  <c r="T98" i="27"/>
  <c r="V98" i="27"/>
  <c r="X98" i="27"/>
  <c r="Z98" i="27" s="1"/>
  <c r="R99" i="27"/>
  <c r="S99" i="27"/>
  <c r="T99" i="27"/>
  <c r="V99" i="27"/>
  <c r="X99" i="27"/>
  <c r="Y99" i="27" s="1"/>
  <c r="R100" i="27"/>
  <c r="S100" i="27"/>
  <c r="T100" i="27"/>
  <c r="V100" i="27"/>
  <c r="X100" i="27"/>
  <c r="R101" i="27"/>
  <c r="S101" i="27"/>
  <c r="T101" i="27"/>
  <c r="V101" i="27"/>
  <c r="X101" i="27"/>
  <c r="AB101" i="27" s="1"/>
  <c r="R102" i="27"/>
  <c r="S102" i="27"/>
  <c r="T102" i="27"/>
  <c r="V102" i="27"/>
  <c r="X102" i="27"/>
  <c r="AA102" i="27" s="1"/>
  <c r="R103" i="27"/>
  <c r="S103" i="27"/>
  <c r="T103" i="27"/>
  <c r="V103" i="27"/>
  <c r="X103" i="27"/>
  <c r="Y103" i="27" s="1"/>
  <c r="R104" i="27"/>
  <c r="S104" i="27"/>
  <c r="T104" i="27"/>
  <c r="V104" i="27"/>
  <c r="X104" i="27"/>
  <c r="Y104" i="27" s="1"/>
  <c r="X105" i="27"/>
  <c r="AA105" i="27" s="1"/>
  <c r="X106" i="27"/>
  <c r="X107" i="27"/>
  <c r="Y107" i="27" s="1"/>
  <c r="X108" i="27"/>
  <c r="Y108" i="27" s="1"/>
  <c r="X109" i="27"/>
  <c r="Y109" i="27" s="1"/>
  <c r="X110" i="27"/>
  <c r="Y110" i="27" s="1"/>
  <c r="X111" i="27"/>
  <c r="AC111" i="27" s="1"/>
  <c r="X136" i="27"/>
  <c r="Y136" i="27" s="1"/>
  <c r="R137" i="27"/>
  <c r="S137" i="27"/>
  <c r="T137" i="27"/>
  <c r="V137" i="27"/>
  <c r="X137" i="27"/>
  <c r="Y137" i="27" s="1"/>
  <c r="R138" i="27"/>
  <c r="S138" i="27"/>
  <c r="T138" i="27"/>
  <c r="V138" i="27"/>
  <c r="X138" i="27"/>
  <c r="R139" i="27"/>
  <c r="S139" i="27"/>
  <c r="T139" i="27"/>
  <c r="V139" i="27"/>
  <c r="X139" i="27"/>
  <c r="AB139" i="27" s="1"/>
  <c r="R140" i="27"/>
  <c r="S140" i="27"/>
  <c r="T140" i="27"/>
  <c r="V140" i="27"/>
  <c r="X140" i="27"/>
  <c r="R141" i="27"/>
  <c r="S141" i="27"/>
  <c r="T141" i="27"/>
  <c r="V141" i="27"/>
  <c r="X141" i="27"/>
  <c r="AB141" i="27" s="1"/>
  <c r="R142" i="27"/>
  <c r="S142" i="27"/>
  <c r="T142" i="27"/>
  <c r="V142" i="27"/>
  <c r="X142" i="27"/>
  <c r="AB142" i="27" s="1"/>
  <c r="R143" i="27"/>
  <c r="S143" i="27"/>
  <c r="T143" i="27"/>
  <c r="V143" i="27"/>
  <c r="X143" i="27"/>
  <c r="Y143" i="27" s="1"/>
  <c r="R144" i="27"/>
  <c r="S144" i="27"/>
  <c r="T144" i="27"/>
  <c r="V144" i="27"/>
  <c r="X144" i="27"/>
  <c r="Y144" i="27" s="1"/>
  <c r="X145" i="27"/>
  <c r="X146" i="27"/>
  <c r="Y146" i="27" s="1"/>
  <c r="X147" i="27"/>
  <c r="AB147" i="27" s="1"/>
  <c r="X148" i="27"/>
  <c r="AC148" i="27" s="1"/>
  <c r="X149" i="27"/>
  <c r="X150" i="27"/>
  <c r="AC150" i="27" s="1"/>
  <c r="X151" i="27"/>
  <c r="Z151" i="27" s="1"/>
  <c r="G472" i="27"/>
  <c r="F472" i="27"/>
  <c r="X471" i="27"/>
  <c r="AA471" i="27" s="1"/>
  <c r="X470" i="27"/>
  <c r="AA470" i="27" s="1"/>
  <c r="X469" i="27"/>
  <c r="Y469" i="27" s="1"/>
  <c r="X468" i="27"/>
  <c r="AA468" i="27" s="1"/>
  <c r="X467" i="27"/>
  <c r="AA467" i="27" s="1"/>
  <c r="X466" i="27"/>
  <c r="AA466" i="27" s="1"/>
  <c r="X465" i="27"/>
  <c r="Y465" i="27" s="1"/>
  <c r="X464" i="27"/>
  <c r="AA464" i="27" s="1"/>
  <c r="V464" i="27"/>
  <c r="T464" i="27"/>
  <c r="S464" i="27"/>
  <c r="R464" i="27"/>
  <c r="X463" i="27"/>
  <c r="AA463" i="27" s="1"/>
  <c r="V463" i="27"/>
  <c r="T463" i="27"/>
  <c r="S463" i="27"/>
  <c r="R463" i="27"/>
  <c r="X462" i="27"/>
  <c r="AC462" i="27" s="1"/>
  <c r="V462" i="27"/>
  <c r="T462" i="27"/>
  <c r="S462" i="27"/>
  <c r="R462" i="27"/>
  <c r="X461" i="27"/>
  <c r="AA461" i="27" s="1"/>
  <c r="V461" i="27"/>
  <c r="T461" i="27"/>
  <c r="S461" i="27"/>
  <c r="R461" i="27"/>
  <c r="X460" i="27"/>
  <c r="AA460" i="27" s="1"/>
  <c r="V460" i="27"/>
  <c r="T460" i="27"/>
  <c r="S460" i="27"/>
  <c r="R460" i="27"/>
  <c r="X459" i="27"/>
  <c r="Z459" i="27" s="1"/>
  <c r="V459" i="27"/>
  <c r="T459" i="27"/>
  <c r="S459" i="27"/>
  <c r="R459" i="27"/>
  <c r="X458" i="27"/>
  <c r="AC458" i="27" s="1"/>
  <c r="V458" i="27"/>
  <c r="T458" i="27"/>
  <c r="S458" i="27"/>
  <c r="R458" i="27"/>
  <c r="X457" i="27"/>
  <c r="Z457" i="27" s="1"/>
  <c r="V457" i="27"/>
  <c r="T457" i="27"/>
  <c r="S457" i="27"/>
  <c r="R457" i="27"/>
  <c r="X456" i="27"/>
  <c r="AB456" i="27" s="1"/>
  <c r="N446" i="27"/>
  <c r="K446" i="27"/>
  <c r="G446" i="27"/>
  <c r="D446" i="27"/>
  <c r="D444" i="27"/>
  <c r="G432" i="27"/>
  <c r="F432" i="27"/>
  <c r="X431" i="27"/>
  <c r="AA431" i="27" s="1"/>
  <c r="X430" i="27"/>
  <c r="AC430" i="27" s="1"/>
  <c r="X429" i="27"/>
  <c r="AB429" i="27" s="1"/>
  <c r="X428" i="27"/>
  <c r="AC428" i="27" s="1"/>
  <c r="X427" i="27"/>
  <c r="AC427" i="27" s="1"/>
  <c r="X426" i="27"/>
  <c r="AA426" i="27" s="1"/>
  <c r="X425" i="27"/>
  <c r="AB425" i="27" s="1"/>
  <c r="X424" i="27"/>
  <c r="AC424" i="27" s="1"/>
  <c r="V424" i="27"/>
  <c r="T424" i="27"/>
  <c r="S424" i="27"/>
  <c r="R424" i="27"/>
  <c r="X423" i="27"/>
  <c r="AC423" i="27" s="1"/>
  <c r="V423" i="27"/>
  <c r="T423" i="27"/>
  <c r="S423" i="27"/>
  <c r="R423" i="27"/>
  <c r="X422" i="27"/>
  <c r="Z422" i="27" s="1"/>
  <c r="V422" i="27"/>
  <c r="T422" i="27"/>
  <c r="S422" i="27"/>
  <c r="R422" i="27"/>
  <c r="X421" i="27"/>
  <c r="AA421" i="27" s="1"/>
  <c r="V421" i="27"/>
  <c r="T421" i="27"/>
  <c r="S421" i="27"/>
  <c r="R421" i="27"/>
  <c r="X420" i="27"/>
  <c r="AC420" i="27" s="1"/>
  <c r="V420" i="27"/>
  <c r="T420" i="27"/>
  <c r="S420" i="27"/>
  <c r="R420" i="27"/>
  <c r="X419" i="27"/>
  <c r="Y419" i="27" s="1"/>
  <c r="V419" i="27"/>
  <c r="T419" i="27"/>
  <c r="S419" i="27"/>
  <c r="R419" i="27"/>
  <c r="X418" i="27"/>
  <c r="V418" i="27"/>
  <c r="T418" i="27"/>
  <c r="S418" i="27"/>
  <c r="R418" i="27"/>
  <c r="X417" i="27"/>
  <c r="Y417" i="27" s="1"/>
  <c r="V417" i="27"/>
  <c r="T417" i="27"/>
  <c r="S417" i="27"/>
  <c r="R417" i="27"/>
  <c r="X416" i="27"/>
  <c r="AB416" i="27" s="1"/>
  <c r="N406" i="27"/>
  <c r="K406" i="27"/>
  <c r="G406" i="27"/>
  <c r="D406" i="27"/>
  <c r="D404" i="27"/>
  <c r="G392" i="27"/>
  <c r="F392" i="27"/>
  <c r="X391" i="27"/>
  <c r="AA391" i="27" s="1"/>
  <c r="X390" i="27"/>
  <c r="Z390" i="27" s="1"/>
  <c r="X389" i="27"/>
  <c r="Y389" i="27" s="1"/>
  <c r="X388" i="27"/>
  <c r="AC388" i="27" s="1"/>
  <c r="X387" i="27"/>
  <c r="Y387" i="27" s="1"/>
  <c r="X386" i="27"/>
  <c r="Y386" i="27" s="1"/>
  <c r="X385" i="27"/>
  <c r="Y385" i="27" s="1"/>
  <c r="X384" i="27"/>
  <c r="V384" i="27"/>
  <c r="T384" i="27"/>
  <c r="S384" i="27"/>
  <c r="R384" i="27"/>
  <c r="X383" i="27"/>
  <c r="Y383" i="27" s="1"/>
  <c r="V383" i="27"/>
  <c r="T383" i="27"/>
  <c r="S383" i="27"/>
  <c r="R383" i="27"/>
  <c r="X382" i="27"/>
  <c r="Z382" i="27" s="1"/>
  <c r="V382" i="27"/>
  <c r="T382" i="27"/>
  <c r="S382" i="27"/>
  <c r="R382" i="27"/>
  <c r="X381" i="27"/>
  <c r="AC381" i="27" s="1"/>
  <c r="V381" i="27"/>
  <c r="T381" i="27"/>
  <c r="S381" i="27"/>
  <c r="R381" i="27"/>
  <c r="X380" i="27"/>
  <c r="V380" i="27"/>
  <c r="T380" i="27"/>
  <c r="S380" i="27"/>
  <c r="R380" i="27"/>
  <c r="X379" i="27"/>
  <c r="AB379" i="27" s="1"/>
  <c r="V379" i="27"/>
  <c r="T379" i="27"/>
  <c r="S379" i="27"/>
  <c r="R379" i="27"/>
  <c r="X378" i="27"/>
  <c r="Z378" i="27" s="1"/>
  <c r="V378" i="27"/>
  <c r="T378" i="27"/>
  <c r="S378" i="27"/>
  <c r="R378" i="27"/>
  <c r="X377" i="27"/>
  <c r="V377" i="27"/>
  <c r="T377" i="27"/>
  <c r="S377" i="27"/>
  <c r="R377" i="27"/>
  <c r="X376" i="27"/>
  <c r="N366" i="27"/>
  <c r="K366" i="27"/>
  <c r="G366" i="27"/>
  <c r="D366" i="27"/>
  <c r="D364" i="27"/>
  <c r="G352" i="27"/>
  <c r="F352" i="27"/>
  <c r="X351" i="27"/>
  <c r="X350" i="27"/>
  <c r="AA350" i="27" s="1"/>
  <c r="X349" i="27"/>
  <c r="X348" i="27"/>
  <c r="Y348" i="27" s="1"/>
  <c r="X347" i="27"/>
  <c r="X346" i="27"/>
  <c r="Y346" i="27" s="1"/>
  <c r="X345" i="27"/>
  <c r="X344" i="27"/>
  <c r="V344" i="27"/>
  <c r="T344" i="27"/>
  <c r="S344" i="27"/>
  <c r="R344" i="27"/>
  <c r="X343" i="27"/>
  <c r="V343" i="27"/>
  <c r="T343" i="27"/>
  <c r="S343" i="27"/>
  <c r="R343" i="27"/>
  <c r="X342" i="27"/>
  <c r="Z342" i="27" s="1"/>
  <c r="V342" i="27"/>
  <c r="T342" i="27"/>
  <c r="S342" i="27"/>
  <c r="R342" i="27"/>
  <c r="X341" i="27"/>
  <c r="Y341" i="27" s="1"/>
  <c r="V341" i="27"/>
  <c r="T341" i="27"/>
  <c r="S341" i="27"/>
  <c r="R341" i="27"/>
  <c r="X340" i="27"/>
  <c r="AA340" i="27" s="1"/>
  <c r="V340" i="27"/>
  <c r="T340" i="27"/>
  <c r="S340" i="27"/>
  <c r="R340" i="27"/>
  <c r="X339" i="27"/>
  <c r="AA339" i="27" s="1"/>
  <c r="V339" i="27"/>
  <c r="T339" i="27"/>
  <c r="S339" i="27"/>
  <c r="R339" i="27"/>
  <c r="X338" i="27"/>
  <c r="Z338" i="27" s="1"/>
  <c r="V338" i="27"/>
  <c r="T338" i="27"/>
  <c r="S338" i="27"/>
  <c r="R338" i="27"/>
  <c r="X337" i="27"/>
  <c r="AB337" i="27" s="1"/>
  <c r="V337" i="27"/>
  <c r="T337" i="27"/>
  <c r="S337" i="27"/>
  <c r="R337" i="27"/>
  <c r="X336" i="27"/>
  <c r="Z336" i="27" s="1"/>
  <c r="N326" i="27"/>
  <c r="K326" i="27"/>
  <c r="G326" i="27"/>
  <c r="D326" i="27"/>
  <c r="D324" i="27"/>
  <c r="G312" i="27"/>
  <c r="F312" i="27"/>
  <c r="X311" i="27"/>
  <c r="AA311" i="27" s="1"/>
  <c r="X310" i="27"/>
  <c r="AB310" i="27" s="1"/>
  <c r="X309" i="27"/>
  <c r="AA309" i="27" s="1"/>
  <c r="X308" i="27"/>
  <c r="Z308" i="27" s="1"/>
  <c r="X307" i="27"/>
  <c r="AA307" i="27" s="1"/>
  <c r="X306" i="27"/>
  <c r="AC306" i="27" s="1"/>
  <c r="X305" i="27"/>
  <c r="Z305" i="27" s="1"/>
  <c r="X304" i="27"/>
  <c r="AA304" i="27" s="1"/>
  <c r="V304" i="27"/>
  <c r="T304" i="27"/>
  <c r="S304" i="27"/>
  <c r="R304" i="27"/>
  <c r="X303" i="27"/>
  <c r="AA303" i="27" s="1"/>
  <c r="V303" i="27"/>
  <c r="T303" i="27"/>
  <c r="S303" i="27"/>
  <c r="R303" i="27"/>
  <c r="X302" i="27"/>
  <c r="AA302" i="27" s="1"/>
  <c r="V302" i="27"/>
  <c r="T302" i="27"/>
  <c r="S302" i="27"/>
  <c r="R302" i="27"/>
  <c r="X301" i="27"/>
  <c r="AC301" i="27" s="1"/>
  <c r="V301" i="27"/>
  <c r="T301" i="27"/>
  <c r="S301" i="27"/>
  <c r="R301" i="27"/>
  <c r="X300" i="27"/>
  <c r="AB300" i="27" s="1"/>
  <c r="V300" i="27"/>
  <c r="T300" i="27"/>
  <c r="S300" i="27"/>
  <c r="R300" i="27"/>
  <c r="X299" i="27"/>
  <c r="Z299" i="27" s="1"/>
  <c r="V299" i="27"/>
  <c r="T299" i="27"/>
  <c r="S299" i="27"/>
  <c r="R299" i="27"/>
  <c r="X298" i="27"/>
  <c r="V298" i="27"/>
  <c r="T298" i="27"/>
  <c r="S298" i="27"/>
  <c r="R298" i="27"/>
  <c r="X297" i="27"/>
  <c r="AC297" i="27" s="1"/>
  <c r="V297" i="27"/>
  <c r="T297" i="27"/>
  <c r="S297" i="27"/>
  <c r="R297" i="27"/>
  <c r="X296" i="27"/>
  <c r="Y296" i="27" s="1"/>
  <c r="N286" i="27"/>
  <c r="K286" i="27"/>
  <c r="G286" i="27"/>
  <c r="D286" i="27"/>
  <c r="D284" i="27"/>
  <c r="G272" i="27"/>
  <c r="F272" i="27"/>
  <c r="X271" i="27"/>
  <c r="Z271" i="27" s="1"/>
  <c r="X270" i="27"/>
  <c r="Y270" i="27" s="1"/>
  <c r="X269" i="27"/>
  <c r="Y269" i="27" s="1"/>
  <c r="X268" i="27"/>
  <c r="Y268" i="27" s="1"/>
  <c r="X267" i="27"/>
  <c r="Z267" i="27" s="1"/>
  <c r="X266" i="27"/>
  <c r="Y266" i="27" s="1"/>
  <c r="X265" i="27"/>
  <c r="Z265" i="27" s="1"/>
  <c r="X264" i="27"/>
  <c r="Z264" i="27" s="1"/>
  <c r="V264" i="27"/>
  <c r="T264" i="27"/>
  <c r="S264" i="27"/>
  <c r="R264" i="27"/>
  <c r="X263" i="27"/>
  <c r="AC263" i="27" s="1"/>
  <c r="V263" i="27"/>
  <c r="T263" i="27"/>
  <c r="S263" i="27"/>
  <c r="R263" i="27"/>
  <c r="X262" i="27"/>
  <c r="Y262" i="27" s="1"/>
  <c r="V262" i="27"/>
  <c r="T262" i="27"/>
  <c r="S262" i="27"/>
  <c r="R262" i="27"/>
  <c r="X261" i="27"/>
  <c r="AB261" i="27" s="1"/>
  <c r="V261" i="27"/>
  <c r="T261" i="27"/>
  <c r="S261" i="27"/>
  <c r="R261" i="27"/>
  <c r="X260" i="27"/>
  <c r="AC260" i="27" s="1"/>
  <c r="V260" i="27"/>
  <c r="T260" i="27"/>
  <c r="S260" i="27"/>
  <c r="R260" i="27"/>
  <c r="X259" i="27"/>
  <c r="AB259" i="27" s="1"/>
  <c r="V259" i="27"/>
  <c r="T259" i="27"/>
  <c r="S259" i="27"/>
  <c r="R259" i="27"/>
  <c r="X258" i="27"/>
  <c r="AA258" i="27" s="1"/>
  <c r="V258" i="27"/>
  <c r="T258" i="27"/>
  <c r="S258" i="27"/>
  <c r="R258" i="27"/>
  <c r="X257" i="27"/>
  <c r="Y257" i="27" s="1"/>
  <c r="V257" i="27"/>
  <c r="T257" i="27"/>
  <c r="S257" i="27"/>
  <c r="R257" i="27"/>
  <c r="X256" i="27"/>
  <c r="N246" i="27"/>
  <c r="K246" i="27"/>
  <c r="G246" i="27"/>
  <c r="D246" i="27"/>
  <c r="D244" i="27"/>
  <c r="G232" i="27"/>
  <c r="F232" i="27"/>
  <c r="X231" i="27"/>
  <c r="AA231" i="27" s="1"/>
  <c r="X230" i="27"/>
  <c r="Y230" i="27" s="1"/>
  <c r="X229" i="27"/>
  <c r="AA229" i="27" s="1"/>
  <c r="X228" i="27"/>
  <c r="AA228" i="27" s="1"/>
  <c r="X227" i="27"/>
  <c r="AA227" i="27" s="1"/>
  <c r="X226" i="27"/>
  <c r="AB226" i="27" s="1"/>
  <c r="X225" i="27"/>
  <c r="X224" i="27"/>
  <c r="AA224" i="27" s="1"/>
  <c r="V224" i="27"/>
  <c r="T224" i="27"/>
  <c r="S224" i="27"/>
  <c r="R224" i="27"/>
  <c r="X223" i="27"/>
  <c r="Y223" i="27" s="1"/>
  <c r="V223" i="27"/>
  <c r="T223" i="27"/>
  <c r="S223" i="27"/>
  <c r="R223" i="27"/>
  <c r="X222" i="27"/>
  <c r="AC222" i="27" s="1"/>
  <c r="V222" i="27"/>
  <c r="T222" i="27"/>
  <c r="S222" i="27"/>
  <c r="R222" i="27"/>
  <c r="X221" i="27"/>
  <c r="Y221" i="27" s="1"/>
  <c r="V221" i="27"/>
  <c r="T221" i="27"/>
  <c r="S221" i="27"/>
  <c r="R221" i="27"/>
  <c r="X220" i="27"/>
  <c r="Z220" i="27" s="1"/>
  <c r="V220" i="27"/>
  <c r="T220" i="27"/>
  <c r="S220" i="27"/>
  <c r="R220" i="27"/>
  <c r="X219" i="27"/>
  <c r="AA219" i="27" s="1"/>
  <c r="V219" i="27"/>
  <c r="T219" i="27"/>
  <c r="S219" i="27"/>
  <c r="R219" i="27"/>
  <c r="X218" i="27"/>
  <c r="Y218" i="27" s="1"/>
  <c r="V218" i="27"/>
  <c r="T218" i="27"/>
  <c r="S218" i="27"/>
  <c r="R218" i="27"/>
  <c r="X217" i="27"/>
  <c r="AA217" i="27" s="1"/>
  <c r="V217" i="27"/>
  <c r="T217" i="27"/>
  <c r="S217" i="27"/>
  <c r="R217" i="27"/>
  <c r="X216" i="27"/>
  <c r="N206" i="27"/>
  <c r="K206" i="27"/>
  <c r="G206" i="27"/>
  <c r="D206" i="27"/>
  <c r="D204" i="27"/>
  <c r="G192" i="27"/>
  <c r="F192" i="27"/>
  <c r="X191" i="27"/>
  <c r="AC191" i="27" s="1"/>
  <c r="X190" i="27"/>
  <c r="AA190" i="27" s="1"/>
  <c r="X189" i="27"/>
  <c r="AA189" i="27" s="1"/>
  <c r="X188" i="27"/>
  <c r="Z188" i="27" s="1"/>
  <c r="X187" i="27"/>
  <c r="Y187" i="27" s="1"/>
  <c r="X186" i="27"/>
  <c r="AC186" i="27" s="1"/>
  <c r="X185" i="27"/>
  <c r="AA185" i="27" s="1"/>
  <c r="X184" i="27"/>
  <c r="V184" i="27"/>
  <c r="T184" i="27"/>
  <c r="S184" i="27"/>
  <c r="R184" i="27"/>
  <c r="X183" i="27"/>
  <c r="AA183" i="27" s="1"/>
  <c r="V183" i="27"/>
  <c r="T183" i="27"/>
  <c r="S183" i="27"/>
  <c r="R183" i="27"/>
  <c r="X182" i="27"/>
  <c r="AA182" i="27" s="1"/>
  <c r="V182" i="27"/>
  <c r="T182" i="27"/>
  <c r="S182" i="27"/>
  <c r="R182" i="27"/>
  <c r="X181" i="27"/>
  <c r="AB181" i="27" s="1"/>
  <c r="V181" i="27"/>
  <c r="T181" i="27"/>
  <c r="S181" i="27"/>
  <c r="R181" i="27"/>
  <c r="X180" i="27"/>
  <c r="Y180" i="27" s="1"/>
  <c r="V180" i="27"/>
  <c r="T180" i="27"/>
  <c r="S180" i="27"/>
  <c r="R180" i="27"/>
  <c r="X179" i="27"/>
  <c r="AB179" i="27" s="1"/>
  <c r="V179" i="27"/>
  <c r="T179" i="27"/>
  <c r="S179" i="27"/>
  <c r="R179" i="27"/>
  <c r="X178" i="27"/>
  <c r="Y178" i="27" s="1"/>
  <c r="V178" i="27"/>
  <c r="T178" i="27"/>
  <c r="S178" i="27"/>
  <c r="R178" i="27"/>
  <c r="X177" i="27"/>
  <c r="AA177" i="27" s="1"/>
  <c r="V177" i="27"/>
  <c r="T177" i="27"/>
  <c r="S177" i="27"/>
  <c r="R177" i="27"/>
  <c r="X176" i="27"/>
  <c r="AB176" i="27" s="1"/>
  <c r="N166" i="27"/>
  <c r="K166" i="27"/>
  <c r="G166" i="27"/>
  <c r="D166" i="27"/>
  <c r="D164" i="27"/>
  <c r="G152" i="27"/>
  <c r="F152" i="27"/>
  <c r="N126" i="27"/>
  <c r="K126" i="27"/>
  <c r="G126" i="27"/>
  <c r="D126" i="27"/>
  <c r="D124" i="27"/>
  <c r="G112" i="27"/>
  <c r="F112" i="27"/>
  <c r="N86" i="27"/>
  <c r="K86" i="27"/>
  <c r="G86" i="27"/>
  <c r="D86" i="27"/>
  <c r="D84" i="27"/>
  <c r="D50" i="27"/>
  <c r="D49" i="27"/>
  <c r="G72" i="27"/>
  <c r="F72" i="27"/>
  <c r="X71" i="27"/>
  <c r="AC71" i="27" s="1"/>
  <c r="X70" i="27"/>
  <c r="AB70" i="27" s="1"/>
  <c r="X69" i="27"/>
  <c r="AB69" i="27" s="1"/>
  <c r="X68" i="27"/>
  <c r="AB68" i="27" s="1"/>
  <c r="X67" i="27"/>
  <c r="AC67" i="27" s="1"/>
  <c r="X66" i="27"/>
  <c r="Y66" i="27" s="1"/>
  <c r="X65" i="27"/>
  <c r="AA65" i="27" s="1"/>
  <c r="X64" i="27"/>
  <c r="AB64" i="27" s="1"/>
  <c r="V64" i="27"/>
  <c r="T64" i="27"/>
  <c r="S64" i="27"/>
  <c r="R64" i="27"/>
  <c r="X63" i="27"/>
  <c r="AC63" i="27" s="1"/>
  <c r="V63" i="27"/>
  <c r="T63" i="27"/>
  <c r="S63" i="27"/>
  <c r="R63" i="27"/>
  <c r="X62" i="27"/>
  <c r="AC62" i="27" s="1"/>
  <c r="V62" i="27"/>
  <c r="T62" i="27"/>
  <c r="S62" i="27"/>
  <c r="R62" i="27"/>
  <c r="X61" i="27"/>
  <c r="AC61" i="27" s="1"/>
  <c r="V61" i="27"/>
  <c r="T61" i="27"/>
  <c r="S61" i="27"/>
  <c r="R61" i="27"/>
  <c r="X60" i="27"/>
  <c r="Y60" i="27" s="1"/>
  <c r="V60" i="27"/>
  <c r="T60" i="27"/>
  <c r="S60" i="27"/>
  <c r="R60" i="27"/>
  <c r="X59" i="27"/>
  <c r="AA59" i="27" s="1"/>
  <c r="V59" i="27"/>
  <c r="T59" i="27"/>
  <c r="S59" i="27"/>
  <c r="R59" i="27"/>
  <c r="X58" i="27"/>
  <c r="Y58" i="27" s="1"/>
  <c r="V58" i="27"/>
  <c r="T58" i="27"/>
  <c r="S58" i="27"/>
  <c r="R58" i="27"/>
  <c r="X57" i="27"/>
  <c r="AA57" i="27" s="1"/>
  <c r="V57" i="27"/>
  <c r="T57" i="27"/>
  <c r="S57" i="27"/>
  <c r="R57" i="27"/>
  <c r="X56" i="27"/>
  <c r="AC56" i="27" s="1"/>
  <c r="N46" i="27"/>
  <c r="K46" i="27"/>
  <c r="G46" i="27"/>
  <c r="D46" i="27"/>
  <c r="D44" i="27"/>
  <c r="X31" i="27"/>
  <c r="Z31" i="27" s="1"/>
  <c r="X30" i="27"/>
  <c r="Z30" i="27" s="1"/>
  <c r="X29" i="27"/>
  <c r="Y29" i="27" s="1"/>
  <c r="X28" i="27"/>
  <c r="X27" i="27"/>
  <c r="Z27" i="27" s="1"/>
  <c r="X26" i="27"/>
  <c r="Z26" i="27" s="1"/>
  <c r="X25" i="27"/>
  <c r="Z25" i="27" s="1"/>
  <c r="X24" i="27"/>
  <c r="AB24" i="27" s="1"/>
  <c r="X23" i="27"/>
  <c r="AB23" i="27" s="1"/>
  <c r="X22" i="27"/>
  <c r="Y22" i="27" s="1"/>
  <c r="X21" i="27"/>
  <c r="Y21" i="27" s="1"/>
  <c r="X20" i="27"/>
  <c r="AA20" i="27" s="1"/>
  <c r="X19" i="27"/>
  <c r="Z19" i="27" s="1"/>
  <c r="X18" i="27"/>
  <c r="Z18" i="27" s="1"/>
  <c r="X17" i="27"/>
  <c r="Y17" i="27" s="1"/>
  <c r="X16" i="27"/>
  <c r="Z16" i="27" s="1"/>
  <c r="T24" i="27"/>
  <c r="T23" i="27"/>
  <c r="T22" i="27"/>
  <c r="T21" i="27"/>
  <c r="T20" i="27"/>
  <c r="T19" i="27"/>
  <c r="T18" i="27"/>
  <c r="T17" i="27"/>
  <c r="S24" i="27"/>
  <c r="S23" i="27"/>
  <c r="S22" i="27"/>
  <c r="R24" i="27"/>
  <c r="R23" i="27"/>
  <c r="R22" i="27"/>
  <c r="R21" i="27"/>
  <c r="R20" i="27"/>
  <c r="R19" i="27"/>
  <c r="R18" i="27"/>
  <c r="R17" i="27"/>
  <c r="D9" i="27"/>
  <c r="D10" i="27"/>
  <c r="Z138" i="27"/>
  <c r="AB137" i="27"/>
  <c r="Z137" i="27"/>
  <c r="AA137" i="27"/>
  <c r="AB140" i="27"/>
  <c r="AC138" i="27"/>
  <c r="AC140" i="27"/>
  <c r="AC108" i="27"/>
  <c r="AA108" i="27"/>
  <c r="AC106" i="27"/>
  <c r="AB426" i="27"/>
  <c r="AA462" i="27"/>
  <c r="AB462" i="27"/>
  <c r="AB422" i="27"/>
  <c r="AC459" i="27"/>
  <c r="Y459" i="27"/>
  <c r="AB459" i="27"/>
  <c r="Z430" i="27"/>
  <c r="AB430" i="27"/>
  <c r="Z463" i="27"/>
  <c r="AB467" i="27"/>
  <c r="AB468" i="27"/>
  <c r="AB469" i="27"/>
  <c r="AB470" i="27"/>
  <c r="AB471" i="27"/>
  <c r="Z348" i="27"/>
  <c r="Y340" i="27"/>
  <c r="Z381" i="27"/>
  <c r="AB381" i="27"/>
  <c r="AC385" i="27"/>
  <c r="AA389" i="27"/>
  <c r="AC389" i="27"/>
  <c r="AB385" i="27"/>
  <c r="Z389" i="27"/>
  <c r="AB389" i="27"/>
  <c r="Z261" i="27"/>
  <c r="Y261" i="27"/>
  <c r="Z303" i="27"/>
  <c r="Z306" i="27"/>
  <c r="Z307" i="27"/>
  <c r="AA184" i="27"/>
  <c r="Y184" i="27"/>
  <c r="Y224" i="27"/>
  <c r="Z224" i="27"/>
  <c r="Z59" i="27"/>
  <c r="AB59" i="27"/>
  <c r="AA70" i="27"/>
  <c r="AC70" i="27"/>
  <c r="AA71" i="27"/>
  <c r="Z70" i="27"/>
  <c r="G32" i="27"/>
  <c r="F32" i="27"/>
  <c r="V24" i="27"/>
  <c r="V23" i="27"/>
  <c r="U23" i="27"/>
  <c r="V22" i="27"/>
  <c r="V21" i="27"/>
  <c r="U21" i="27"/>
  <c r="S21" i="27"/>
  <c r="V20" i="27"/>
  <c r="U20" i="27"/>
  <c r="S20" i="27"/>
  <c r="V19" i="27"/>
  <c r="U19" i="27"/>
  <c r="S19" i="27"/>
  <c r="V18" i="27"/>
  <c r="U18" i="27"/>
  <c r="S18" i="27"/>
  <c r="V17" i="27"/>
  <c r="S17" i="27"/>
  <c r="N6" i="27"/>
  <c r="K6" i="27"/>
  <c r="G6" i="27"/>
  <c r="D6" i="27"/>
  <c r="D4" i="27"/>
  <c r="E4" i="13"/>
  <c r="D4" i="10"/>
  <c r="G4" i="3"/>
  <c r="S3" i="25"/>
  <c r="H14" i="3"/>
  <c r="H16" i="3"/>
  <c r="H11" i="3"/>
  <c r="H9" i="3"/>
  <c r="F44" i="10"/>
  <c r="S24" i="3" s="1"/>
  <c r="S46" i="10"/>
  <c r="R46" i="10"/>
  <c r="H15" i="3"/>
  <c r="G74" i="3"/>
  <c r="D35" i="3" s="1"/>
  <c r="G30" i="3"/>
  <c r="T47" i="25"/>
  <c r="T48" i="25"/>
  <c r="T49" i="25"/>
  <c r="T50" i="25"/>
  <c r="T51" i="25"/>
  <c r="T52" i="25"/>
  <c r="T53" i="25"/>
  <c r="T54" i="25"/>
  <c r="S54" i="25"/>
  <c r="R54" i="25" s="1"/>
  <c r="T55" i="25"/>
  <c r="T56" i="25"/>
  <c r="S56" i="25"/>
  <c r="R56" i="25" s="1"/>
  <c r="E435" i="27" s="1"/>
  <c r="T57" i="25"/>
  <c r="T46" i="25"/>
  <c r="S46" i="25" s="1"/>
  <c r="R46" i="25" s="1"/>
  <c r="Z72" i="3"/>
  <c r="C49" i="3"/>
  <c r="K49" i="3" s="1"/>
  <c r="E49" i="3"/>
  <c r="H49" i="3"/>
  <c r="C50" i="3"/>
  <c r="L50" i="3" s="1"/>
  <c r="H50" i="3"/>
  <c r="C51" i="3"/>
  <c r="U51" i="3" s="1"/>
  <c r="E51" i="3"/>
  <c r="H51" i="3"/>
  <c r="C52" i="3"/>
  <c r="S52" i="3" s="1"/>
  <c r="E52" i="3"/>
  <c r="H52" i="3"/>
  <c r="C53" i="3"/>
  <c r="R53" i="3" s="1"/>
  <c r="H53" i="3"/>
  <c r="C54" i="3"/>
  <c r="P54" i="3" s="1"/>
  <c r="E54" i="3"/>
  <c r="H54" i="3"/>
  <c r="C55" i="3"/>
  <c r="W55" i="3" s="1"/>
  <c r="E55" i="3"/>
  <c r="H55" i="3"/>
  <c r="C56" i="3"/>
  <c r="P56" i="3" s="1"/>
  <c r="E56" i="3"/>
  <c r="H56" i="3"/>
  <c r="C57" i="3"/>
  <c r="M57" i="3" s="1"/>
  <c r="E57" i="3"/>
  <c r="H57" i="3"/>
  <c r="C58" i="3"/>
  <c r="U58" i="3" s="1"/>
  <c r="E58" i="3"/>
  <c r="H58" i="3"/>
  <c r="C59" i="3"/>
  <c r="T59" i="3" s="1"/>
  <c r="E59" i="3"/>
  <c r="H59" i="3"/>
  <c r="H48" i="3"/>
  <c r="E48" i="3"/>
  <c r="C48" i="3"/>
  <c r="Q78" i="25"/>
  <c r="O77" i="25"/>
  <c r="G65" i="25"/>
  <c r="V57" i="25"/>
  <c r="U57" i="25"/>
  <c r="S57" i="25"/>
  <c r="R57" i="25" s="1"/>
  <c r="E475" i="27" s="1"/>
  <c r="V56" i="25"/>
  <c r="U56" i="25"/>
  <c r="V55" i="25"/>
  <c r="U55" i="25"/>
  <c r="V54" i="25"/>
  <c r="U54" i="25"/>
  <c r="V53" i="25"/>
  <c r="U53" i="25"/>
  <c r="S53" i="25"/>
  <c r="R53" i="25" s="1"/>
  <c r="K290" i="27" s="1"/>
  <c r="V52" i="25"/>
  <c r="U52" i="25"/>
  <c r="V51" i="25"/>
  <c r="U51" i="25"/>
  <c r="S51" i="25"/>
  <c r="R51" i="25" s="1"/>
  <c r="V50" i="25"/>
  <c r="U50" i="25"/>
  <c r="S50" i="25"/>
  <c r="R50" i="25" s="1"/>
  <c r="V49" i="25"/>
  <c r="U49" i="25"/>
  <c r="V48" i="25"/>
  <c r="U48" i="25"/>
  <c r="S48" i="25"/>
  <c r="R48" i="25" s="1"/>
  <c r="V47" i="25"/>
  <c r="U47" i="25"/>
  <c r="S47" i="25"/>
  <c r="R47" i="25" s="1"/>
  <c r="V46" i="25"/>
  <c r="U46" i="25"/>
  <c r="L14" i="25"/>
  <c r="Y72" i="3"/>
  <c r="H12" i="3"/>
  <c r="H10" i="3"/>
  <c r="P7" i="3"/>
  <c r="I7" i="3"/>
  <c r="K7" i="13"/>
  <c r="F7" i="13"/>
  <c r="S31" i="3"/>
  <c r="M15" i="13"/>
  <c r="M17" i="13"/>
  <c r="M19" i="13"/>
  <c r="M21" i="13"/>
  <c r="M22" i="13"/>
  <c r="N23" i="13"/>
  <c r="M25" i="13"/>
  <c r="M27" i="13"/>
  <c r="F19" i="13"/>
  <c r="F23" i="13"/>
  <c r="H23" i="3"/>
  <c r="O44" i="10"/>
  <c r="S22" i="3" s="1"/>
  <c r="O35" i="10"/>
  <c r="S21" i="3" s="1"/>
  <c r="F35" i="10"/>
  <c r="S20" i="3" s="1"/>
  <c r="O26" i="10"/>
  <c r="S19" i="3" s="1"/>
  <c r="Q37" i="13"/>
  <c r="I16" i="10"/>
  <c r="M16" i="10"/>
  <c r="F26" i="10"/>
  <c r="S18" i="3" s="1"/>
  <c r="O13" i="10"/>
  <c r="O14" i="10"/>
  <c r="O15" i="10"/>
  <c r="O12" i="10"/>
  <c r="M24" i="13"/>
  <c r="G11" i="13"/>
  <c r="N18" i="13"/>
  <c r="N25" i="13"/>
  <c r="M12" i="13"/>
  <c r="N28" i="13"/>
  <c r="M7" i="13"/>
  <c r="V7" i="3"/>
  <c r="N27" i="13"/>
  <c r="G27" i="13"/>
  <c r="N20" i="13"/>
  <c r="S49" i="25"/>
  <c r="R49" i="25" s="1"/>
  <c r="M23" i="13"/>
  <c r="N19" i="13"/>
  <c r="N15" i="13"/>
  <c r="AB20" i="27"/>
  <c r="AC27" i="27"/>
  <c r="Y28" i="27"/>
  <c r="AA28" i="27"/>
  <c r="AC28" i="27"/>
  <c r="Z28" i="27"/>
  <c r="AB28" i="27"/>
  <c r="AC24" i="27"/>
  <c r="S52" i="25"/>
  <c r="R52" i="25" s="1"/>
  <c r="S55" i="25"/>
  <c r="R55" i="25" s="1"/>
  <c r="Z383" i="27"/>
  <c r="AC59" i="27"/>
  <c r="AA62" i="27"/>
  <c r="AA216" i="27"/>
  <c r="Y265" i="27"/>
  <c r="AC265" i="27"/>
  <c r="Y301" i="27"/>
  <c r="Y57" i="27"/>
  <c r="Y61" i="27"/>
  <c r="Y468" i="27"/>
  <c r="Y470" i="27"/>
  <c r="Y471" i="27"/>
  <c r="AB108" i="27"/>
  <c r="AC107" i="27"/>
  <c r="AA107" i="27"/>
  <c r="AB106" i="27"/>
  <c r="AC103" i="27"/>
  <c r="AA103" i="27"/>
  <c r="AB100" i="27"/>
  <c r="AC98" i="27"/>
  <c r="AA98" i="27"/>
  <c r="AC97" i="27"/>
  <c r="AA97" i="27"/>
  <c r="AB96" i="27"/>
  <c r="AB423" i="27"/>
  <c r="Y463" i="27"/>
  <c r="AC471" i="27"/>
  <c r="AC470" i="27"/>
  <c r="AC469" i="27"/>
  <c r="AC468" i="27"/>
  <c r="AC467" i="27"/>
  <c r="Z471" i="27"/>
  <c r="Z470" i="27"/>
  <c r="Z469" i="27"/>
  <c r="Z468" i="27"/>
  <c r="Z467" i="27"/>
  <c r="AB460" i="27"/>
  <c r="Z462" i="27"/>
  <c r="Y462" i="27"/>
  <c r="Y457" i="27"/>
  <c r="Y428" i="27"/>
  <c r="AA429" i="27"/>
  <c r="Y429" i="27"/>
  <c r="AA430" i="27"/>
  <c r="Y430" i="27"/>
  <c r="Y377" i="27"/>
  <c r="AA381" i="27"/>
  <c r="AA338" i="27"/>
  <c r="AB340" i="27"/>
  <c r="AB338" i="27"/>
  <c r="AA341" i="27"/>
  <c r="Y256" i="27"/>
  <c r="AB150" i="27"/>
  <c r="AC149" i="27"/>
  <c r="AA149" i="27"/>
  <c r="AC147" i="27"/>
  <c r="AB146" i="27"/>
  <c r="AB144" i="27"/>
  <c r="AC143" i="27"/>
  <c r="AA143" i="27"/>
  <c r="AC142" i="27"/>
  <c r="AB107" i="27"/>
  <c r="AB103" i="27"/>
  <c r="Q51" i="3"/>
  <c r="P57" i="3" l="1"/>
  <c r="AC461" i="27"/>
  <c r="P58" i="3"/>
  <c r="P53" i="3"/>
  <c r="Z61" i="27"/>
  <c r="Y466" i="27"/>
  <c r="Y30" i="27"/>
  <c r="AB65" i="27"/>
  <c r="AC416" i="27"/>
  <c r="M30" i="13"/>
  <c r="O30" i="13" s="1"/>
  <c r="Z65" i="27"/>
  <c r="AA305" i="27"/>
  <c r="AB22" i="27"/>
  <c r="M26" i="13"/>
  <c r="O26" i="13" s="1"/>
  <c r="Z416" i="27"/>
  <c r="Z22" i="27"/>
  <c r="AD22" i="27" s="1"/>
  <c r="E22" i="27" s="1"/>
  <c r="AC22" i="27"/>
  <c r="AC30" i="27"/>
  <c r="M14" i="13"/>
  <c r="AA144" i="27"/>
  <c r="K58" i="3"/>
  <c r="AA416" i="27"/>
  <c r="R58" i="3"/>
  <c r="AA22" i="27"/>
  <c r="AA30" i="27"/>
  <c r="Y65" i="27"/>
  <c r="Z309" i="27"/>
  <c r="AC96" i="27"/>
  <c r="Y62" i="27"/>
  <c r="Z24" i="27"/>
  <c r="N13" i="13"/>
  <c r="AB224" i="27"/>
  <c r="AA385" i="27"/>
  <c r="Y426" i="27"/>
  <c r="AC101" i="27"/>
  <c r="K54" i="3"/>
  <c r="AC99" i="27"/>
  <c r="AA27" i="27"/>
  <c r="N29" i="13"/>
  <c r="AC19" i="27"/>
  <c r="Y70" i="27"/>
  <c r="AA191" i="27"/>
  <c r="Z385" i="27"/>
  <c r="AA142" i="27"/>
  <c r="Y381" i="27"/>
  <c r="AB463" i="27"/>
  <c r="Y191" i="27"/>
  <c r="AA261" i="27"/>
  <c r="Z29" i="27"/>
  <c r="AD381" i="27"/>
  <c r="E381" i="27" s="1"/>
  <c r="AC151" i="27"/>
  <c r="Y467" i="27"/>
  <c r="AA388" i="27"/>
  <c r="AA151" i="27"/>
  <c r="AA99" i="27"/>
  <c r="AB431" i="27"/>
  <c r="Z419" i="27"/>
  <c r="AA56" i="27"/>
  <c r="AB99" i="27"/>
  <c r="AC139" i="27"/>
  <c r="AD430" i="27"/>
  <c r="E430" i="27" s="1"/>
  <c r="AB458" i="27"/>
  <c r="AC466" i="27"/>
  <c r="AC267" i="27"/>
  <c r="AA226" i="27"/>
  <c r="N51" i="3"/>
  <c r="Z466" i="27"/>
  <c r="AC308" i="27"/>
  <c r="AB466" i="27"/>
  <c r="AB21" i="27"/>
  <c r="Y267" i="27"/>
  <c r="Y226" i="27"/>
  <c r="AA308" i="27"/>
  <c r="Y464" i="27"/>
  <c r="Z56" i="27"/>
  <c r="Y308" i="27"/>
  <c r="Y382" i="27"/>
  <c r="AC464" i="27"/>
  <c r="Z263" i="27"/>
  <c r="Z226" i="27"/>
  <c r="AC218" i="27"/>
  <c r="AB308" i="27"/>
  <c r="Z464" i="27"/>
  <c r="AC64" i="27"/>
  <c r="AC300" i="27"/>
  <c r="AC181" i="27"/>
  <c r="AC29" i="27"/>
  <c r="AA64" i="27"/>
  <c r="AA390" i="27"/>
  <c r="AC419" i="27"/>
  <c r="Y56" i="27"/>
  <c r="AA29" i="27"/>
  <c r="AC21" i="27"/>
  <c r="Z64" i="27"/>
  <c r="Y64" i="27"/>
  <c r="Z218" i="27"/>
  <c r="AB185" i="27"/>
  <c r="Y390" i="27"/>
  <c r="AB464" i="27"/>
  <c r="AA456" i="27"/>
  <c r="AB29" i="27"/>
  <c r="Z21" i="27"/>
  <c r="AC226" i="27"/>
  <c r="Z300" i="27"/>
  <c r="Y427" i="27"/>
  <c r="Y151" i="27"/>
  <c r="Y96" i="27"/>
  <c r="O57" i="3"/>
  <c r="X57" i="3" s="1"/>
  <c r="AB17" i="27"/>
  <c r="AC230" i="27"/>
  <c r="AB177" i="27"/>
  <c r="Z386" i="27"/>
  <c r="AC378" i="27"/>
  <c r="AB427" i="27"/>
  <c r="V57" i="3"/>
  <c r="AB304" i="27"/>
  <c r="AA378" i="27"/>
  <c r="AA386" i="27"/>
  <c r="Y378" i="27"/>
  <c r="Z423" i="27"/>
  <c r="Z68" i="27"/>
  <c r="Y68" i="27"/>
  <c r="AC296" i="27"/>
  <c r="AB378" i="27"/>
  <c r="AB341" i="27"/>
  <c r="AC341" i="27"/>
  <c r="Z341" i="27"/>
  <c r="AA222" i="27"/>
  <c r="Y271" i="27"/>
  <c r="AB151" i="27"/>
  <c r="Y231" i="27"/>
  <c r="AB301" i="27"/>
  <c r="Z190" i="27"/>
  <c r="AB387" i="27"/>
  <c r="Z420" i="27"/>
  <c r="Z231" i="27"/>
  <c r="Y188" i="27"/>
  <c r="AB180" i="27"/>
  <c r="Z346" i="27"/>
  <c r="AC219" i="27"/>
  <c r="Y26" i="27"/>
  <c r="AB190" i="27"/>
  <c r="Z262" i="27"/>
  <c r="AA457" i="27"/>
  <c r="T54" i="3"/>
  <c r="Z219" i="27"/>
  <c r="Y420" i="27"/>
  <c r="Z142" i="27"/>
  <c r="AD142" i="27" s="1"/>
  <c r="E142" i="27" s="1"/>
  <c r="L55" i="3"/>
  <c r="AC340" i="27"/>
  <c r="AA469" i="27"/>
  <c r="AD469" i="27" s="1"/>
  <c r="E469" i="27" s="1"/>
  <c r="AC336" i="27"/>
  <c r="AA24" i="27"/>
  <c r="Z229" i="27"/>
  <c r="AA220" i="27"/>
  <c r="AA180" i="27"/>
  <c r="AA104" i="27"/>
  <c r="Y142" i="27"/>
  <c r="Z465" i="27"/>
  <c r="AC465" i="27"/>
  <c r="AC339" i="27"/>
  <c r="Y24" i="27"/>
  <c r="AB67" i="27"/>
  <c r="AA63" i="27"/>
  <c r="AC229" i="27"/>
  <c r="Z311" i="27"/>
  <c r="AC104" i="27"/>
  <c r="AA136" i="27"/>
  <c r="AD70" i="27"/>
  <c r="E70" i="27" s="1"/>
  <c r="Y458" i="27"/>
  <c r="Y299" i="27"/>
  <c r="AA299" i="27"/>
  <c r="Y63" i="27"/>
  <c r="Y229" i="27"/>
  <c r="AB188" i="27"/>
  <c r="AC310" i="27"/>
  <c r="AA67" i="27"/>
  <c r="Y228" i="27"/>
  <c r="AA310" i="27"/>
  <c r="Z339" i="27"/>
  <c r="AB257" i="27"/>
  <c r="AC342" i="27"/>
  <c r="Y217" i="27"/>
  <c r="AB104" i="27"/>
  <c r="Y67" i="27"/>
  <c r="AB220" i="27"/>
  <c r="AB465" i="27"/>
  <c r="V59" i="3"/>
  <c r="AA342" i="27"/>
  <c r="AC269" i="27"/>
  <c r="AB63" i="27"/>
  <c r="Z136" i="27"/>
  <c r="AB18" i="27"/>
  <c r="AB230" i="27"/>
  <c r="AC227" i="27"/>
  <c r="AB182" i="27"/>
  <c r="Y304" i="27"/>
  <c r="AA259" i="27"/>
  <c r="Z350" i="27"/>
  <c r="Y350" i="27"/>
  <c r="Z428" i="27"/>
  <c r="Y424" i="27"/>
  <c r="Z424" i="27"/>
  <c r="AA465" i="27"/>
  <c r="AB223" i="27"/>
  <c r="AA260" i="27"/>
  <c r="AB336" i="27"/>
  <c r="AC271" i="27"/>
  <c r="AB26" i="27"/>
  <c r="Z230" i="27"/>
  <c r="Y227" i="27"/>
  <c r="AC350" i="27"/>
  <c r="AA109" i="27"/>
  <c r="Y23" i="27"/>
  <c r="Z69" i="27"/>
  <c r="AC66" i="27"/>
  <c r="AA230" i="27"/>
  <c r="Z304" i="27"/>
  <c r="AB297" i="27"/>
  <c r="AB339" i="27"/>
  <c r="AA417" i="27"/>
  <c r="AC109" i="27"/>
  <c r="AC379" i="27"/>
  <c r="Y339" i="27"/>
  <c r="AA66" i="27"/>
  <c r="AB189" i="27"/>
  <c r="Z297" i="27"/>
  <c r="AB417" i="27"/>
  <c r="AC189" i="27"/>
  <c r="AA336" i="27"/>
  <c r="Y336" i="27"/>
  <c r="AC69" i="27"/>
  <c r="AB222" i="27"/>
  <c r="Y297" i="27"/>
  <c r="AC304" i="27"/>
  <c r="Y431" i="27"/>
  <c r="Y222" i="27"/>
  <c r="AC417" i="27"/>
  <c r="AC223" i="27"/>
  <c r="AA69" i="27"/>
  <c r="Z222" i="27"/>
  <c r="AB350" i="27"/>
  <c r="AA424" i="27"/>
  <c r="AB424" i="27"/>
  <c r="AC338" i="27"/>
  <c r="AD338" i="27" s="1"/>
  <c r="E338" i="27" s="1"/>
  <c r="AC426" i="27"/>
  <c r="Z104" i="27"/>
  <c r="AC16" i="27"/>
  <c r="AB16" i="27"/>
  <c r="AA25" i="27"/>
  <c r="Y69" i="27"/>
  <c r="AB228" i="27"/>
  <c r="Z269" i="27"/>
  <c r="M49" i="3"/>
  <c r="W57" i="3"/>
  <c r="AB30" i="27"/>
  <c r="AB57" i="27"/>
  <c r="Z217" i="27"/>
  <c r="Z180" i="27"/>
  <c r="AA306" i="27"/>
  <c r="Z257" i="27"/>
  <c r="S67" i="3"/>
  <c r="AA428" i="27"/>
  <c r="AD468" i="27"/>
  <c r="E468" i="27" s="1"/>
  <c r="Y423" i="27"/>
  <c r="AC463" i="27"/>
  <c r="Y179" i="27"/>
  <c r="Y181" i="27"/>
  <c r="AC26" i="27"/>
  <c r="Y25" i="27"/>
  <c r="AB66" i="27"/>
  <c r="AC68" i="27"/>
  <c r="AC65" i="27"/>
  <c r="AB62" i="27"/>
  <c r="Z228" i="27"/>
  <c r="AB191" i="27"/>
  <c r="AC228" i="27"/>
  <c r="AC224" i="27"/>
  <c r="Z181" i="27"/>
  <c r="AA187" i="27"/>
  <c r="AA300" i="27"/>
  <c r="AB258" i="27"/>
  <c r="AB383" i="27"/>
  <c r="AD462" i="27"/>
  <c r="E462" i="27" s="1"/>
  <c r="AC144" i="27"/>
  <c r="V58" i="3"/>
  <c r="AB148" i="27"/>
  <c r="Q57" i="3"/>
  <c r="Y176" i="27"/>
  <c r="AA179" i="27"/>
  <c r="AA423" i="27"/>
  <c r="AA26" i="27"/>
  <c r="AB25" i="27"/>
  <c r="Y20" i="27"/>
  <c r="G35" i="3"/>
  <c r="Y16" i="27"/>
  <c r="AB71" i="27"/>
  <c r="Z66" i="27"/>
  <c r="Y71" i="27"/>
  <c r="AA68" i="27"/>
  <c r="Z62" i="27"/>
  <c r="Z57" i="27"/>
  <c r="Z191" i="27"/>
  <c r="AC187" i="27"/>
  <c r="Y306" i="27"/>
  <c r="AB428" i="27"/>
  <c r="Z426" i="27"/>
  <c r="AC146" i="27"/>
  <c r="AA181" i="27"/>
  <c r="Y416" i="27"/>
  <c r="AA422" i="27"/>
  <c r="U49" i="3"/>
  <c r="AA17" i="27"/>
  <c r="AD389" i="27"/>
  <c r="E389" i="27" s="1"/>
  <c r="AA148" i="27"/>
  <c r="Z146" i="27"/>
  <c r="Z103" i="27"/>
  <c r="AD103" i="27" s="1"/>
  <c r="E103" i="27" s="1"/>
  <c r="AC17" i="27"/>
  <c r="AC60" i="27"/>
  <c r="Z17" i="27"/>
  <c r="AA60" i="27"/>
  <c r="AA297" i="27"/>
  <c r="Z187" i="27"/>
  <c r="AB143" i="27"/>
  <c r="Z108" i="27"/>
  <c r="AD108" i="27" s="1"/>
  <c r="E108" i="27" s="1"/>
  <c r="Z144" i="27"/>
  <c r="Z143" i="27"/>
  <c r="Z60" i="27"/>
  <c r="Z107" i="27"/>
  <c r="AD107" i="27" s="1"/>
  <c r="E107" i="27" s="1"/>
  <c r="M55" i="3"/>
  <c r="N49" i="3"/>
  <c r="AA18" i="27"/>
  <c r="AB58" i="27"/>
  <c r="Z99" i="27"/>
  <c r="AA387" i="27"/>
  <c r="AC387" i="27"/>
  <c r="Z391" i="27"/>
  <c r="Y391" i="27"/>
  <c r="AB391" i="27"/>
  <c r="AA418" i="27"/>
  <c r="AC418" i="27"/>
  <c r="Z418" i="27"/>
  <c r="AB418" i="27"/>
  <c r="Y418" i="27"/>
  <c r="Z145" i="27"/>
  <c r="AA145" i="27"/>
  <c r="Y102" i="27"/>
  <c r="Z102" i="27"/>
  <c r="AB102" i="27"/>
  <c r="AC145" i="27"/>
  <c r="V55" i="3"/>
  <c r="T55" i="3"/>
  <c r="S55" i="3"/>
  <c r="P55" i="3"/>
  <c r="K55" i="3"/>
  <c r="Q55" i="3"/>
  <c r="V52" i="3"/>
  <c r="U52" i="3"/>
  <c r="O52" i="3"/>
  <c r="X52" i="3" s="1"/>
  <c r="R55" i="3"/>
  <c r="F14" i="13"/>
  <c r="K450" i="27"/>
  <c r="E476" i="27" s="1"/>
  <c r="G476" i="27" s="1"/>
  <c r="N57" i="25"/>
  <c r="S62" i="3"/>
  <c r="V56" i="3"/>
  <c r="S56" i="3"/>
  <c r="L56" i="3"/>
  <c r="N50" i="3"/>
  <c r="S50" i="3"/>
  <c r="Z387" i="27"/>
  <c r="AA383" i="27"/>
  <c r="Z301" i="27"/>
  <c r="AA301" i="27"/>
  <c r="AA337" i="27"/>
  <c r="Z337" i="27"/>
  <c r="Y337" i="27"/>
  <c r="AC337" i="27"/>
  <c r="AA351" i="27"/>
  <c r="AB351" i="27"/>
  <c r="AC376" i="27"/>
  <c r="AA376" i="27"/>
  <c r="Z376" i="27"/>
  <c r="Y376" i="27"/>
  <c r="AB376" i="27"/>
  <c r="Y421" i="27"/>
  <c r="AB421" i="27"/>
  <c r="G26" i="13"/>
  <c r="F26" i="13"/>
  <c r="F16" i="13"/>
  <c r="G16" i="13"/>
  <c r="AC421" i="27"/>
  <c r="AC102" i="27"/>
  <c r="N59" i="3"/>
  <c r="O59" i="3"/>
  <c r="X59" i="3" s="1"/>
  <c r="R59" i="3"/>
  <c r="V49" i="3"/>
  <c r="L49" i="3"/>
  <c r="P49" i="3"/>
  <c r="T49" i="3"/>
  <c r="R49" i="3"/>
  <c r="AA379" i="27"/>
  <c r="Y379" i="27"/>
  <c r="Z379" i="27"/>
  <c r="P52" i="3"/>
  <c r="S59" i="3"/>
  <c r="U59" i="3"/>
  <c r="O49" i="3"/>
  <c r="X49" i="3" s="1"/>
  <c r="AD470" i="27"/>
  <c r="E470" i="27" s="1"/>
  <c r="W49" i="3"/>
  <c r="O55" i="3"/>
  <c r="X55" i="3" s="1"/>
  <c r="AD59" i="27"/>
  <c r="E59" i="27" s="1"/>
  <c r="AC383" i="27"/>
  <c r="AD28" i="27"/>
  <c r="E28" i="27" s="1"/>
  <c r="G22" i="13"/>
  <c r="G28" i="13"/>
  <c r="AC391" i="27"/>
  <c r="Z421" i="27"/>
  <c r="Y19" i="27"/>
  <c r="AA19" i="27"/>
  <c r="AB19" i="27"/>
  <c r="AA23" i="27"/>
  <c r="Z23" i="27"/>
  <c r="AC23" i="27"/>
  <c r="AB27" i="27"/>
  <c r="Y27" i="27"/>
  <c r="Y31" i="27"/>
  <c r="AA31" i="27"/>
  <c r="AA58" i="27"/>
  <c r="AC58" i="27"/>
  <c r="Z58" i="27"/>
  <c r="AC182" i="27"/>
  <c r="Z182" i="27"/>
  <c r="Y182" i="27"/>
  <c r="Y186" i="27"/>
  <c r="Z186" i="27"/>
  <c r="AA186" i="27"/>
  <c r="AB186" i="27"/>
  <c r="AA225" i="27"/>
  <c r="Y225" i="27"/>
  <c r="AC225" i="27"/>
  <c r="Z225" i="27"/>
  <c r="AB262" i="27"/>
  <c r="AA262" i="27"/>
  <c r="Z189" i="27"/>
  <c r="Z344" i="27"/>
  <c r="Y344" i="27"/>
  <c r="Y384" i="27"/>
  <c r="Z384" i="27"/>
  <c r="Y388" i="27"/>
  <c r="AB388" i="27"/>
  <c r="Y460" i="27"/>
  <c r="Z460" i="27"/>
  <c r="Y147" i="27"/>
  <c r="Z147" i="27"/>
  <c r="Y140" i="27"/>
  <c r="Z140" i="27"/>
  <c r="AA140" i="27"/>
  <c r="Z110" i="27"/>
  <c r="AA110" i="27"/>
  <c r="AD467" i="27"/>
  <c r="E467" i="27" s="1"/>
  <c r="AD471" i="27"/>
  <c r="E471" i="27" s="1"/>
  <c r="AC302" i="27"/>
  <c r="AC20" i="27"/>
  <c r="Z20" i="27"/>
  <c r="Z71" i="27"/>
  <c r="Z67" i="27"/>
  <c r="Z63" i="27"/>
  <c r="AA218" i="27"/>
  <c r="Y189" i="27"/>
  <c r="AB183" i="27"/>
  <c r="AC180" i="27"/>
  <c r="Y310" i="27"/>
  <c r="AB302" i="27"/>
  <c r="AC384" i="27"/>
  <c r="Z340" i="27"/>
  <c r="AC110" i="27"/>
  <c r="Z184" i="27"/>
  <c r="AC184" i="27"/>
  <c r="Y260" i="27"/>
  <c r="AB260" i="27"/>
  <c r="AC425" i="27"/>
  <c r="Z425" i="27"/>
  <c r="Y425" i="27"/>
  <c r="AC457" i="27"/>
  <c r="AB457" i="27"/>
  <c r="AB461" i="27"/>
  <c r="Z461" i="27"/>
  <c r="Y139" i="27"/>
  <c r="Z139" i="27"/>
  <c r="AB136" i="27"/>
  <c r="AC136" i="27"/>
  <c r="Y100" i="27"/>
  <c r="AA100" i="27"/>
  <c r="Z100" i="27"/>
  <c r="Y59" i="27"/>
  <c r="AA147" i="27"/>
  <c r="AA419" i="27"/>
  <c r="AC460" i="27"/>
  <c r="R57" i="3"/>
  <c r="K57" i="3"/>
  <c r="AB110" i="27"/>
  <c r="Y177" i="27"/>
  <c r="Y302" i="27"/>
  <c r="AC25" i="27"/>
  <c r="N16" i="13"/>
  <c r="O16" i="10"/>
  <c r="S17" i="3" s="1"/>
  <c r="AA21" i="27"/>
  <c r="AA16" i="27"/>
  <c r="AB60" i="27"/>
  <c r="AB56" i="27"/>
  <c r="Z227" i="27"/>
  <c r="AB218" i="27"/>
  <c r="AC231" i="27"/>
  <c r="AA223" i="27"/>
  <c r="AB219" i="27"/>
  <c r="AB187" i="27"/>
  <c r="AB184" i="27"/>
  <c r="Z310" i="27"/>
  <c r="AB306" i="27"/>
  <c r="AD306" i="27" s="1"/>
  <c r="E306" i="27" s="1"/>
  <c r="Z302" i="27"/>
  <c r="Y300" i="27"/>
  <c r="Z260" i="27"/>
  <c r="Z388" i="27"/>
  <c r="AB384" i="27"/>
  <c r="AA384" i="27"/>
  <c r="Y338" i="27"/>
  <c r="AA425" i="27"/>
  <c r="AB419" i="27"/>
  <c r="Z417" i="27"/>
  <c r="Y461" i="27"/>
  <c r="AC100" i="27"/>
  <c r="AA139" i="27"/>
  <c r="AA96" i="27"/>
  <c r="AD96" i="27" s="1"/>
  <c r="E96" i="27" s="1"/>
  <c r="Y219" i="27"/>
  <c r="AC188" i="27"/>
  <c r="AA188" i="27"/>
  <c r="AC257" i="27"/>
  <c r="AA257" i="27"/>
  <c r="AC386" i="27"/>
  <c r="AB386" i="27"/>
  <c r="AC390" i="27"/>
  <c r="AB390" i="27"/>
  <c r="AB420" i="27"/>
  <c r="AA420" i="27"/>
  <c r="Y148" i="27"/>
  <c r="Z148" i="27"/>
  <c r="Z109" i="27"/>
  <c r="AB109" i="27"/>
  <c r="K69" i="3"/>
  <c r="S16" i="3" s="1"/>
  <c r="AA459" i="27"/>
  <c r="AD459" i="27" s="1"/>
  <c r="E459" i="27" s="1"/>
  <c r="AA146" i="27"/>
  <c r="AC137" i="27"/>
  <c r="AD137" i="27" s="1"/>
  <c r="E137" i="27" s="1"/>
  <c r="M69" i="3"/>
  <c r="K410" i="27"/>
  <c r="B436" i="27" s="1"/>
  <c r="N56" i="25"/>
  <c r="E315" i="27"/>
  <c r="N53" i="25"/>
  <c r="AC176" i="27"/>
  <c r="Z176" i="27"/>
  <c r="Z178" i="27"/>
  <c r="AA178" i="27"/>
  <c r="AB178" i="27"/>
  <c r="AC216" i="27"/>
  <c r="AB216" i="27"/>
  <c r="AC221" i="27"/>
  <c r="AB221" i="27"/>
  <c r="AC256" i="27"/>
  <c r="Z256" i="27"/>
  <c r="Y258" i="27"/>
  <c r="Z258" i="27"/>
  <c r="AC264" i="27"/>
  <c r="AA264" i="27"/>
  <c r="AB264" i="27"/>
  <c r="AA266" i="27"/>
  <c r="AB266" i="27"/>
  <c r="AA268" i="27"/>
  <c r="AB268" i="27"/>
  <c r="AA270" i="27"/>
  <c r="AB270" i="27"/>
  <c r="AA298" i="27"/>
  <c r="AC298" i="27"/>
  <c r="AB298" i="27"/>
  <c r="AC343" i="27"/>
  <c r="AB343" i="27"/>
  <c r="AA343" i="27"/>
  <c r="AC345" i="27"/>
  <c r="AB345" i="27"/>
  <c r="AA345" i="27"/>
  <c r="AC347" i="27"/>
  <c r="AB347" i="27"/>
  <c r="AA347" i="27"/>
  <c r="AC349" i="27"/>
  <c r="AB349" i="27"/>
  <c r="AA349" i="27"/>
  <c r="Y351" i="27"/>
  <c r="AC351" i="27"/>
  <c r="Z351" i="27"/>
  <c r="AC377" i="27"/>
  <c r="AB377" i="27"/>
  <c r="Y380" i="27"/>
  <c r="AC380" i="27"/>
  <c r="Z380" i="27"/>
  <c r="AC382" i="27"/>
  <c r="AB382" i="27"/>
  <c r="Y150" i="27"/>
  <c r="Z150" i="27"/>
  <c r="AA150" i="27"/>
  <c r="Y141" i="27"/>
  <c r="Z141" i="27"/>
  <c r="AA141" i="27"/>
  <c r="Y111" i="27"/>
  <c r="Z111" i="27"/>
  <c r="Y105" i="27"/>
  <c r="AB105" i="27"/>
  <c r="Z105" i="27"/>
  <c r="G32" i="3"/>
  <c r="M67" i="3"/>
  <c r="R67" i="3"/>
  <c r="T51" i="3"/>
  <c r="O58" i="3"/>
  <c r="X58" i="3" s="1"/>
  <c r="K62" i="3"/>
  <c r="S15" i="3" s="1"/>
  <c r="T58" i="3"/>
  <c r="N58" i="3"/>
  <c r="M58" i="3"/>
  <c r="L58" i="3"/>
  <c r="AB111" i="27"/>
  <c r="AA221" i="27"/>
  <c r="AB256" i="27"/>
  <c r="AC258" i="27"/>
  <c r="AA382" i="27"/>
  <c r="AA377" i="27"/>
  <c r="Q66" i="3"/>
  <c r="S12" i="3" s="1"/>
  <c r="Q54" i="3"/>
  <c r="Q58" i="3"/>
  <c r="AC105" i="27"/>
  <c r="AA111" i="27"/>
  <c r="Y216" i="27"/>
  <c r="AC270" i="27"/>
  <c r="AC268" i="27"/>
  <c r="AC266" i="27"/>
  <c r="AA176" i="27"/>
  <c r="AA61" i="27"/>
  <c r="Y18" i="27"/>
  <c r="AC18" i="27"/>
  <c r="AC31" i="27"/>
  <c r="AB31" i="27"/>
  <c r="AB61" i="27"/>
  <c r="AB231" i="27"/>
  <c r="AB229" i="27"/>
  <c r="AB227" i="27"/>
  <c r="AB225" i="27"/>
  <c r="Z223" i="27"/>
  <c r="Z221" i="27"/>
  <c r="Z216" i="27"/>
  <c r="AC178" i="27"/>
  <c r="Z298" i="27"/>
  <c r="Z270" i="27"/>
  <c r="Z268" i="27"/>
  <c r="Z266" i="27"/>
  <c r="AA256" i="27"/>
  <c r="Y264" i="27"/>
  <c r="AB380" i="27"/>
  <c r="AA380" i="27"/>
  <c r="Z377" i="27"/>
  <c r="Y349" i="27"/>
  <c r="Y347" i="27"/>
  <c r="Y345" i="27"/>
  <c r="Y343" i="27"/>
  <c r="Z349" i="27"/>
  <c r="Z347" i="27"/>
  <c r="Z345" i="27"/>
  <c r="Z343" i="27"/>
  <c r="AC141" i="27"/>
  <c r="Y298" i="27"/>
  <c r="AC57" i="27"/>
  <c r="AC177" i="27"/>
  <c r="Z177" i="27"/>
  <c r="AC179" i="27"/>
  <c r="Z179" i="27"/>
  <c r="Z183" i="27"/>
  <c r="AC183" i="27"/>
  <c r="Y183" i="27"/>
  <c r="Z185" i="27"/>
  <c r="AC185" i="27"/>
  <c r="Y185" i="27"/>
  <c r="AC190" i="27"/>
  <c r="Y190" i="27"/>
  <c r="AC217" i="27"/>
  <c r="AB217" i="27"/>
  <c r="Y220" i="27"/>
  <c r="AC220" i="27"/>
  <c r="AC259" i="27"/>
  <c r="Z259" i="27"/>
  <c r="Y259" i="27"/>
  <c r="Y263" i="27"/>
  <c r="AA263" i="27"/>
  <c r="AB263" i="27"/>
  <c r="AA265" i="27"/>
  <c r="AB265" i="27"/>
  <c r="AA267" i="27"/>
  <c r="AB267" i="27"/>
  <c r="AA269" i="27"/>
  <c r="AB269" i="27"/>
  <c r="AA271" i="27"/>
  <c r="AB271" i="27"/>
  <c r="Z296" i="27"/>
  <c r="AA296" i="27"/>
  <c r="AB296" i="27"/>
  <c r="AC299" i="27"/>
  <c r="AB299" i="27"/>
  <c r="Y303" i="27"/>
  <c r="AC303" i="27"/>
  <c r="AB303" i="27"/>
  <c r="Y305" i="27"/>
  <c r="AC305" i="27"/>
  <c r="AB305" i="27"/>
  <c r="Y307" i="27"/>
  <c r="AC307" i="27"/>
  <c r="AB307" i="27"/>
  <c r="Y309" i="27"/>
  <c r="AC309" i="27"/>
  <c r="AB309" i="27"/>
  <c r="Y311" i="27"/>
  <c r="AC311" i="27"/>
  <c r="AB311" i="27"/>
  <c r="Y342" i="27"/>
  <c r="AB342" i="27"/>
  <c r="AC344" i="27"/>
  <c r="AB344" i="27"/>
  <c r="AA344" i="27"/>
  <c r="AC346" i="27"/>
  <c r="AB346" i="27"/>
  <c r="AA346" i="27"/>
  <c r="AC348" i="27"/>
  <c r="AB348" i="27"/>
  <c r="AA348" i="27"/>
  <c r="Z427" i="27"/>
  <c r="AA427" i="27"/>
  <c r="AC429" i="27"/>
  <c r="Z429" i="27"/>
  <c r="AC431" i="27"/>
  <c r="Z431" i="27"/>
  <c r="AC456" i="27"/>
  <c r="Y456" i="27"/>
  <c r="Z456" i="27"/>
  <c r="AA458" i="27"/>
  <c r="Z458" i="27"/>
  <c r="Y149" i="27"/>
  <c r="AB149" i="27"/>
  <c r="Z149" i="27"/>
  <c r="Y138" i="27"/>
  <c r="AB138" i="27"/>
  <c r="AA138" i="27"/>
  <c r="Y106" i="27"/>
  <c r="Z106" i="27"/>
  <c r="AA106" i="27"/>
  <c r="Y101" i="27"/>
  <c r="Z101" i="27"/>
  <c r="AA101" i="27"/>
  <c r="AC261" i="27"/>
  <c r="AC262" i="27"/>
  <c r="Y422" i="27"/>
  <c r="AC422" i="27"/>
  <c r="Y145" i="27"/>
  <c r="AB145" i="27"/>
  <c r="Y98" i="27"/>
  <c r="AB98" i="27"/>
  <c r="AD98" i="27" s="1"/>
  <c r="E98" i="27" s="1"/>
  <c r="Y97" i="27"/>
  <c r="AB97" i="27"/>
  <c r="N54" i="25"/>
  <c r="E355" i="27"/>
  <c r="K330" i="27"/>
  <c r="B355" i="27" s="1"/>
  <c r="O28" i="13"/>
  <c r="O27" i="13"/>
  <c r="O20" i="13"/>
  <c r="O19" i="13"/>
  <c r="O18" i="13"/>
  <c r="O17" i="13"/>
  <c r="O13" i="13"/>
  <c r="O12" i="13"/>
  <c r="Q67" i="3"/>
  <c r="W56" i="3"/>
  <c r="O56" i="3"/>
  <c r="X56" i="3" s="1"/>
  <c r="U56" i="3"/>
  <c r="K56" i="3"/>
  <c r="M56" i="3"/>
  <c r="N56" i="3"/>
  <c r="R56" i="3"/>
  <c r="M68" i="3"/>
  <c r="Q62" i="3"/>
  <c r="R66" i="3"/>
  <c r="M62" i="3"/>
  <c r="M54" i="3"/>
  <c r="N54" i="3"/>
  <c r="V54" i="3"/>
  <c r="U54" i="3"/>
  <c r="S54" i="3"/>
  <c r="W54" i="3"/>
  <c r="M53" i="3"/>
  <c r="K53" i="3"/>
  <c r="V53" i="3"/>
  <c r="U53" i="3"/>
  <c r="N53" i="3"/>
  <c r="S53" i="3"/>
  <c r="W51" i="3"/>
  <c r="S51" i="3"/>
  <c r="K51" i="3"/>
  <c r="L51" i="3"/>
  <c r="M51" i="3"/>
  <c r="P51" i="3"/>
  <c r="R51" i="3"/>
  <c r="W50" i="3"/>
  <c r="P50" i="3"/>
  <c r="R50" i="3"/>
  <c r="V50" i="3"/>
  <c r="O50" i="3"/>
  <c r="X50" i="3" s="1"/>
  <c r="Q50" i="3"/>
  <c r="F29" i="13"/>
  <c r="G29" i="13"/>
  <c r="F20" i="13"/>
  <c r="G20" i="13"/>
  <c r="F18" i="13"/>
  <c r="G18" i="13"/>
  <c r="F15" i="13"/>
  <c r="G15" i="13"/>
  <c r="Q69" i="3"/>
  <c r="S69" i="3"/>
  <c r="Q63" i="3"/>
  <c r="S9" i="3" s="1"/>
  <c r="K63" i="3"/>
  <c r="R63" i="3"/>
  <c r="K67" i="3"/>
  <c r="T56" i="3"/>
  <c r="V51" i="3"/>
  <c r="U50" i="3"/>
  <c r="R69" i="3"/>
  <c r="T50" i="3"/>
  <c r="Q56" i="3"/>
  <c r="O51" i="3"/>
  <c r="X51" i="3" s="1"/>
  <c r="M50" i="3"/>
  <c r="K50" i="3"/>
  <c r="W53" i="3"/>
  <c r="S66" i="3"/>
  <c r="Q53" i="3"/>
  <c r="R54" i="3"/>
  <c r="O54" i="3"/>
  <c r="X54" i="3" s="1"/>
  <c r="O53" i="3"/>
  <c r="X53" i="3" s="1"/>
  <c r="T53" i="3"/>
  <c r="L54" i="3"/>
  <c r="L53" i="3"/>
  <c r="Q68" i="3"/>
  <c r="N11" i="13"/>
  <c r="G13" i="13"/>
  <c r="G25" i="13"/>
  <c r="G17" i="13"/>
  <c r="F24" i="13"/>
  <c r="G30" i="13"/>
  <c r="F21" i="13"/>
  <c r="G12" i="13"/>
  <c r="O29" i="13"/>
  <c r="O22" i="13"/>
  <c r="O16" i="13"/>
  <c r="O14" i="13"/>
  <c r="W59" i="3"/>
  <c r="K59" i="3"/>
  <c r="L59" i="3"/>
  <c r="M59" i="3"/>
  <c r="P59" i="3"/>
  <c r="Q59" i="3"/>
  <c r="L57" i="3"/>
  <c r="U57" i="3"/>
  <c r="T57" i="3"/>
  <c r="N57" i="3"/>
  <c r="S57" i="3"/>
  <c r="W52" i="3"/>
  <c r="K52" i="3"/>
  <c r="L52" i="3"/>
  <c r="M52" i="3"/>
  <c r="N52" i="3"/>
  <c r="R52" i="3"/>
  <c r="T52" i="3"/>
  <c r="Q52" i="3"/>
  <c r="O23" i="13"/>
  <c r="K68" i="3"/>
  <c r="S63" i="3"/>
  <c r="R62" i="3"/>
  <c r="W58" i="3"/>
  <c r="S58" i="3"/>
  <c r="Q49" i="3"/>
  <c r="S49" i="3"/>
  <c r="M63" i="3"/>
  <c r="N55" i="3"/>
  <c r="U55" i="3"/>
  <c r="K66" i="3"/>
  <c r="M66" i="3"/>
  <c r="R68" i="3"/>
  <c r="S68" i="3"/>
  <c r="O24" i="13"/>
  <c r="O25" i="13"/>
  <c r="O21" i="13"/>
  <c r="O15" i="13"/>
  <c r="N55" i="25"/>
  <c r="E395" i="27"/>
  <c r="K370" i="27"/>
  <c r="K130" i="27"/>
  <c r="E155" i="27"/>
  <c r="N49" i="25"/>
  <c r="E115" i="27"/>
  <c r="K90" i="27"/>
  <c r="N48" i="25"/>
  <c r="K210" i="27"/>
  <c r="E235" i="27"/>
  <c r="N51" i="25"/>
  <c r="K10" i="27"/>
  <c r="E35" i="27" s="1"/>
  <c r="N46" i="25"/>
  <c r="E275" i="27"/>
  <c r="N52" i="25"/>
  <c r="K250" i="27"/>
  <c r="E316" i="27"/>
  <c r="G316" i="27" s="1"/>
  <c r="B316" i="27"/>
  <c r="G317" i="27"/>
  <c r="B317" i="27"/>
  <c r="B315" i="27"/>
  <c r="E75" i="27"/>
  <c r="N47" i="25"/>
  <c r="K50" i="27"/>
  <c r="E195" i="27"/>
  <c r="K170" i="27"/>
  <c r="N50" i="25"/>
  <c r="M403" i="27"/>
  <c r="M43" i="27"/>
  <c r="M323" i="27"/>
  <c r="M363" i="27"/>
  <c r="M283" i="27"/>
  <c r="M123" i="27"/>
  <c r="M83" i="27"/>
  <c r="M203" i="27"/>
  <c r="M3" i="10"/>
  <c r="N3" i="13"/>
  <c r="M3" i="27"/>
  <c r="M443" i="27"/>
  <c r="M243" i="27"/>
  <c r="M163" i="27"/>
  <c r="O2" i="25"/>
  <c r="AD261" i="27" l="1"/>
  <c r="E261" i="27" s="1"/>
  <c r="AD30" i="27"/>
  <c r="E30" i="27" s="1"/>
  <c r="AD416" i="27"/>
  <c r="E416" i="27" s="1"/>
  <c r="AD65" i="27"/>
  <c r="E65" i="27" s="1"/>
  <c r="AD224" i="27"/>
  <c r="E224" i="27" s="1"/>
  <c r="AD423" i="27"/>
  <c r="E423" i="27" s="1"/>
  <c r="AD463" i="27"/>
  <c r="E463" i="27" s="1"/>
  <c r="AD27" i="27"/>
  <c r="E27" i="27" s="1"/>
  <c r="AD151" i="27"/>
  <c r="E151" i="27" s="1"/>
  <c r="AD24" i="27"/>
  <c r="E24" i="27" s="1"/>
  <c r="AD99" i="27"/>
  <c r="E99" i="27" s="1"/>
  <c r="AD230" i="27"/>
  <c r="E230" i="27" s="1"/>
  <c r="AD464" i="27"/>
  <c r="E464" i="27" s="1"/>
  <c r="AD226" i="27"/>
  <c r="E226" i="27" s="1"/>
  <c r="AD148" i="27"/>
  <c r="E148" i="27" s="1"/>
  <c r="AD308" i="27"/>
  <c r="E308" i="27" s="1"/>
  <c r="AD385" i="27"/>
  <c r="E385" i="27" s="1"/>
  <c r="AD336" i="27"/>
  <c r="E336" i="27" s="1"/>
  <c r="AD67" i="27"/>
  <c r="E67" i="27" s="1"/>
  <c r="AD56" i="27"/>
  <c r="E56" i="27" s="1"/>
  <c r="AD220" i="27"/>
  <c r="E220" i="27" s="1"/>
  <c r="AD378" i="27"/>
  <c r="E378" i="27" s="1"/>
  <c r="AD29" i="27"/>
  <c r="E29" i="27" s="1"/>
  <c r="AD466" i="27"/>
  <c r="E466" i="27" s="1"/>
  <c r="AD269" i="27"/>
  <c r="E269" i="27" s="1"/>
  <c r="AD190" i="27"/>
  <c r="E190" i="27" s="1"/>
  <c r="G437" i="27"/>
  <c r="AD300" i="27"/>
  <c r="E300" i="27" s="1"/>
  <c r="AD341" i="27"/>
  <c r="E341" i="27" s="1"/>
  <c r="AD64" i="27"/>
  <c r="E64" i="27" s="1"/>
  <c r="AD267" i="27"/>
  <c r="E267" i="27" s="1"/>
  <c r="AD21" i="27"/>
  <c r="E21" i="27" s="1"/>
  <c r="AD301" i="27"/>
  <c r="E301" i="27" s="1"/>
  <c r="AD222" i="27"/>
  <c r="E222" i="27" s="1"/>
  <c r="AD26" i="27"/>
  <c r="E26" i="27" s="1"/>
  <c r="AD426" i="27"/>
  <c r="E426" i="27" s="1"/>
  <c r="AD417" i="27"/>
  <c r="E417" i="27" s="1"/>
  <c r="AD146" i="27"/>
  <c r="E146" i="27" s="1"/>
  <c r="AD310" i="27"/>
  <c r="E310" i="27" s="1"/>
  <c r="AD62" i="27"/>
  <c r="E62" i="27" s="1"/>
  <c r="AD424" i="27"/>
  <c r="E424" i="27" s="1"/>
  <c r="AD304" i="27"/>
  <c r="E304" i="27" s="1"/>
  <c r="AD144" i="27"/>
  <c r="E144" i="27" s="1"/>
  <c r="AD227" i="27"/>
  <c r="E227" i="27" s="1"/>
  <c r="AD219" i="27"/>
  <c r="E219" i="27" s="1"/>
  <c r="AD69" i="27"/>
  <c r="E69" i="27" s="1"/>
  <c r="AD340" i="27"/>
  <c r="E340" i="27" s="1"/>
  <c r="AD420" i="27"/>
  <c r="E420" i="27" s="1"/>
  <c r="AD188" i="27"/>
  <c r="E188" i="27" s="1"/>
  <c r="AD458" i="27"/>
  <c r="E458" i="27" s="1"/>
  <c r="AD465" i="27"/>
  <c r="E465" i="27" s="1"/>
  <c r="AD271" i="27"/>
  <c r="E271" i="27" s="1"/>
  <c r="B475" i="27"/>
  <c r="AD299" i="27"/>
  <c r="E299" i="27" s="1"/>
  <c r="AD191" i="27"/>
  <c r="E191" i="27" s="1"/>
  <c r="AD350" i="27"/>
  <c r="E350" i="27" s="1"/>
  <c r="AD257" i="27"/>
  <c r="E257" i="27" s="1"/>
  <c r="AD63" i="27"/>
  <c r="E63" i="27" s="1"/>
  <c r="AD140" i="27"/>
  <c r="E140" i="27" s="1"/>
  <c r="AD339" i="27"/>
  <c r="E339" i="27" s="1"/>
  <c r="Y72" i="27"/>
  <c r="AD68" i="27"/>
  <c r="E68" i="27" s="1"/>
  <c r="AD390" i="27"/>
  <c r="E390" i="27" s="1"/>
  <c r="AD181" i="27"/>
  <c r="E181" i="27" s="1"/>
  <c r="AD104" i="27"/>
  <c r="E104" i="27" s="1"/>
  <c r="AD298" i="27"/>
  <c r="E298" i="27" s="1"/>
  <c r="AD229" i="27"/>
  <c r="E229" i="27" s="1"/>
  <c r="AD189" i="27"/>
  <c r="E189" i="27" s="1"/>
  <c r="AD139" i="27"/>
  <c r="E139" i="27" s="1"/>
  <c r="AD105" i="27"/>
  <c r="E105" i="27" s="1"/>
  <c r="AD265" i="27"/>
  <c r="E265" i="27" s="1"/>
  <c r="AD223" i="27"/>
  <c r="E223" i="27" s="1"/>
  <c r="AD382" i="27"/>
  <c r="E382" i="27" s="1"/>
  <c r="AD150" i="27"/>
  <c r="E150" i="27" s="1"/>
  <c r="AD297" i="27"/>
  <c r="E297" i="27" s="1"/>
  <c r="AD262" i="27"/>
  <c r="E262" i="27" s="1"/>
  <c r="AD303" i="27"/>
  <c r="E303" i="27" s="1"/>
  <c r="AC152" i="27"/>
  <c r="Y32" i="27"/>
  <c r="AD258" i="27"/>
  <c r="E258" i="27" s="1"/>
  <c r="AD302" i="27"/>
  <c r="E302" i="27" s="1"/>
  <c r="AD218" i="27"/>
  <c r="E218" i="27" s="1"/>
  <c r="AD345" i="27"/>
  <c r="E345" i="27" s="1"/>
  <c r="AA232" i="27"/>
  <c r="AD383" i="27"/>
  <c r="E383" i="27" s="1"/>
  <c r="AD228" i="27"/>
  <c r="E228" i="27" s="1"/>
  <c r="AC112" i="27"/>
  <c r="Y392" i="27"/>
  <c r="AD421" i="27"/>
  <c r="E421" i="27" s="1"/>
  <c r="Z32" i="27"/>
  <c r="AD259" i="27"/>
  <c r="E259" i="27" s="1"/>
  <c r="AD268" i="27"/>
  <c r="E268" i="27" s="1"/>
  <c r="AD460" i="27"/>
  <c r="E460" i="27" s="1"/>
  <c r="AD16" i="27"/>
  <c r="E16" i="27" s="1"/>
  <c r="AA32" i="27"/>
  <c r="W69" i="3"/>
  <c r="AD23" i="27"/>
  <c r="E23" i="27" s="1"/>
  <c r="AD376" i="27"/>
  <c r="E376" i="27" s="1"/>
  <c r="AD311" i="27"/>
  <c r="E311" i="27" s="1"/>
  <c r="AD263" i="27"/>
  <c r="E263" i="27" s="1"/>
  <c r="AD270" i="27"/>
  <c r="E270" i="27" s="1"/>
  <c r="AC32" i="27"/>
  <c r="AA352" i="27"/>
  <c r="AD100" i="27"/>
  <c r="E100" i="27" s="1"/>
  <c r="AD180" i="27"/>
  <c r="E180" i="27" s="1"/>
  <c r="AD20" i="27"/>
  <c r="E20" i="27" s="1"/>
  <c r="AD379" i="27"/>
  <c r="E379" i="27" s="1"/>
  <c r="AD143" i="27"/>
  <c r="E143" i="27" s="1"/>
  <c r="AD66" i="27"/>
  <c r="E66" i="27" s="1"/>
  <c r="AD58" i="27"/>
  <c r="E58" i="27" s="1"/>
  <c r="E356" i="27"/>
  <c r="G356" i="27" s="1"/>
  <c r="Y432" i="27"/>
  <c r="AA472" i="27"/>
  <c r="AD25" i="27"/>
  <c r="E25" i="27" s="1"/>
  <c r="AD388" i="27"/>
  <c r="E388" i="27" s="1"/>
  <c r="AD19" i="27"/>
  <c r="E19" i="27" s="1"/>
  <c r="AB432" i="27"/>
  <c r="AD106" i="27"/>
  <c r="E106" i="27" s="1"/>
  <c r="AD349" i="27"/>
  <c r="E349" i="27" s="1"/>
  <c r="AD231" i="27"/>
  <c r="E231" i="27" s="1"/>
  <c r="AD351" i="27"/>
  <c r="E351" i="27" s="1"/>
  <c r="AD419" i="27"/>
  <c r="E419" i="27" s="1"/>
  <c r="AD136" i="27"/>
  <c r="E136" i="27" s="1"/>
  <c r="AD425" i="27"/>
  <c r="E425" i="27" s="1"/>
  <c r="Z72" i="27"/>
  <c r="AD428" i="27"/>
  <c r="E428" i="27" s="1"/>
  <c r="AD256" i="27"/>
  <c r="E256" i="27" s="1"/>
  <c r="AD109" i="27"/>
  <c r="E109" i="27" s="1"/>
  <c r="AD386" i="27"/>
  <c r="E386" i="27" s="1"/>
  <c r="AD60" i="27"/>
  <c r="E60" i="27" s="1"/>
  <c r="AD17" i="27"/>
  <c r="E17" i="27" s="1"/>
  <c r="B357" i="27"/>
  <c r="AA112" i="27"/>
  <c r="Y152" i="27"/>
  <c r="AC472" i="27"/>
  <c r="AD307" i="27"/>
  <c r="E307" i="27" s="1"/>
  <c r="AC72" i="27"/>
  <c r="AA72" i="27"/>
  <c r="AD187" i="27"/>
  <c r="E187" i="27" s="1"/>
  <c r="AD71" i="27"/>
  <c r="E71" i="27" s="1"/>
  <c r="AD182" i="27"/>
  <c r="E182" i="27" s="1"/>
  <c r="AD337" i="27"/>
  <c r="E337" i="27" s="1"/>
  <c r="AD141" i="27"/>
  <c r="E141" i="27" s="1"/>
  <c r="W68" i="3"/>
  <c r="G477" i="27"/>
  <c r="B477" i="27"/>
  <c r="AB112" i="27"/>
  <c r="AD145" i="27"/>
  <c r="E145" i="27" s="1"/>
  <c r="AD431" i="27"/>
  <c r="E431" i="27" s="1"/>
  <c r="AA432" i="27"/>
  <c r="AD344" i="27"/>
  <c r="E344" i="27" s="1"/>
  <c r="AD309" i="27"/>
  <c r="E309" i="27" s="1"/>
  <c r="AD183" i="27"/>
  <c r="E183" i="27" s="1"/>
  <c r="AD225" i="27"/>
  <c r="E225" i="27" s="1"/>
  <c r="AB72" i="27"/>
  <c r="AB192" i="27"/>
  <c r="B476" i="27"/>
  <c r="AB472" i="27"/>
  <c r="AD184" i="27"/>
  <c r="E184" i="27" s="1"/>
  <c r="AD147" i="27"/>
  <c r="E147" i="27" s="1"/>
  <c r="AD102" i="27"/>
  <c r="E102" i="27" s="1"/>
  <c r="AD418" i="27"/>
  <c r="E418" i="27" s="1"/>
  <c r="AB392" i="27"/>
  <c r="AD347" i="27"/>
  <c r="E347" i="27" s="1"/>
  <c r="Y272" i="27"/>
  <c r="AD110" i="27"/>
  <c r="E110" i="27" s="1"/>
  <c r="AD457" i="27"/>
  <c r="E457" i="27" s="1"/>
  <c r="E436" i="27"/>
  <c r="G436" i="27" s="1"/>
  <c r="AA152" i="27"/>
  <c r="AD346" i="27"/>
  <c r="E346" i="27" s="1"/>
  <c r="Y352" i="27"/>
  <c r="AD380" i="27"/>
  <c r="E380" i="27" s="1"/>
  <c r="AD266" i="27"/>
  <c r="E266" i="27" s="1"/>
  <c r="Z232" i="27"/>
  <c r="W67" i="3"/>
  <c r="L32" i="13"/>
  <c r="S23" i="3" s="1"/>
  <c r="W62" i="3"/>
  <c r="Y472" i="27"/>
  <c r="AD429" i="27"/>
  <c r="E429" i="27" s="1"/>
  <c r="AD348" i="27"/>
  <c r="E348" i="27" s="1"/>
  <c r="AD305" i="27"/>
  <c r="E305" i="27" s="1"/>
  <c r="AC312" i="27"/>
  <c r="Y192" i="27"/>
  <c r="AA192" i="27"/>
  <c r="AD264" i="27"/>
  <c r="E264" i="27" s="1"/>
  <c r="AD260" i="27"/>
  <c r="E260" i="27" s="1"/>
  <c r="AD461" i="27"/>
  <c r="E461" i="27" s="1"/>
  <c r="AD384" i="27"/>
  <c r="E384" i="27" s="1"/>
  <c r="AD186" i="27"/>
  <c r="E186" i="27" s="1"/>
  <c r="AD387" i="27"/>
  <c r="E387" i="27" s="1"/>
  <c r="AD391" i="27"/>
  <c r="E391" i="27" s="1"/>
  <c r="AD422" i="27"/>
  <c r="E422" i="27" s="1"/>
  <c r="AC432" i="27"/>
  <c r="AD427" i="27"/>
  <c r="E427" i="27" s="1"/>
  <c r="Z432" i="27"/>
  <c r="AD31" i="27"/>
  <c r="E31" i="27" s="1"/>
  <c r="AB32" i="27"/>
  <c r="AA392" i="27"/>
  <c r="AD18" i="27"/>
  <c r="E18" i="27" s="1"/>
  <c r="Z272" i="27"/>
  <c r="AD178" i="27"/>
  <c r="E178" i="27" s="1"/>
  <c r="AC192" i="27"/>
  <c r="Z152" i="27"/>
  <c r="AD97" i="27"/>
  <c r="E97" i="27" s="1"/>
  <c r="AD342" i="27"/>
  <c r="E342" i="27" s="1"/>
  <c r="AB352" i="27"/>
  <c r="AB312" i="27"/>
  <c r="Z312" i="27"/>
  <c r="AD296" i="27"/>
  <c r="E296" i="27" s="1"/>
  <c r="AD343" i="27"/>
  <c r="E343" i="27" s="1"/>
  <c r="AC352" i="27"/>
  <c r="AB232" i="27"/>
  <c r="W63" i="3"/>
  <c r="Y112" i="27"/>
  <c r="AD101" i="27"/>
  <c r="E101" i="27" s="1"/>
  <c r="Z112" i="27"/>
  <c r="AB152" i="27"/>
  <c r="AD149" i="27"/>
  <c r="E149" i="27" s="1"/>
  <c r="AD456" i="27"/>
  <c r="E456" i="27" s="1"/>
  <c r="Z472" i="27"/>
  <c r="AA312" i="27"/>
  <c r="AD217" i="27"/>
  <c r="E217" i="27" s="1"/>
  <c r="AD185" i="27"/>
  <c r="E185" i="27" s="1"/>
  <c r="AD179" i="27"/>
  <c r="E179" i="27" s="1"/>
  <c r="AD177" i="27"/>
  <c r="E177" i="27" s="1"/>
  <c r="Y312" i="27"/>
  <c r="Z352" i="27"/>
  <c r="Z392" i="27"/>
  <c r="AD377" i="27"/>
  <c r="E377" i="27" s="1"/>
  <c r="AA272" i="27"/>
  <c r="AD221" i="27"/>
  <c r="E221" i="27" s="1"/>
  <c r="AD61" i="27"/>
  <c r="E61" i="27" s="1"/>
  <c r="Y232" i="27"/>
  <c r="AB272" i="27"/>
  <c r="AD216" i="27"/>
  <c r="E216" i="27" s="1"/>
  <c r="AD176" i="27"/>
  <c r="E176" i="27" s="1"/>
  <c r="AD111" i="27"/>
  <c r="E111" i="27" s="1"/>
  <c r="AC392" i="27"/>
  <c r="AC272" i="27"/>
  <c r="AC232" i="27"/>
  <c r="Z192" i="27"/>
  <c r="AD138" i="27"/>
  <c r="E138" i="27" s="1"/>
  <c r="AD57" i="27"/>
  <c r="E57" i="27" s="1"/>
  <c r="B437" i="27"/>
  <c r="B435" i="27"/>
  <c r="G357" i="27"/>
  <c r="B356" i="27"/>
  <c r="W66" i="3"/>
  <c r="B35" i="27"/>
  <c r="E36" i="27"/>
  <c r="G36" i="27" s="1"/>
  <c r="K48" i="3" s="1"/>
  <c r="K65" i="3" s="1"/>
  <c r="B36" i="27"/>
  <c r="L48" i="3" s="1"/>
  <c r="B37" i="27"/>
  <c r="G37" i="27"/>
  <c r="M48" i="3" s="1"/>
  <c r="M65" i="3" s="1"/>
  <c r="B235" i="27"/>
  <c r="E236" i="27"/>
  <c r="G236" i="27" s="1"/>
  <c r="B237" i="27"/>
  <c r="B236" i="27"/>
  <c r="G237" i="27"/>
  <c r="B117" i="27"/>
  <c r="B115" i="27"/>
  <c r="E116" i="27"/>
  <c r="G116" i="27" s="1"/>
  <c r="G117" i="27"/>
  <c r="B116" i="27"/>
  <c r="B157" i="27"/>
  <c r="B156" i="27"/>
  <c r="E156" i="27"/>
  <c r="G156" i="27" s="1"/>
  <c r="G157" i="27"/>
  <c r="B155" i="27"/>
  <c r="G197" i="27"/>
  <c r="B195" i="27"/>
  <c r="B197" i="27"/>
  <c r="E196" i="27"/>
  <c r="G196" i="27" s="1"/>
  <c r="B196" i="27"/>
  <c r="E76" i="27"/>
  <c r="G76" i="27" s="1"/>
  <c r="G77" i="27"/>
  <c r="B77" i="27"/>
  <c r="B76" i="27"/>
  <c r="B75" i="27"/>
  <c r="B276" i="27"/>
  <c r="B277" i="27"/>
  <c r="E276" i="27"/>
  <c r="G276" i="27" s="1"/>
  <c r="G277" i="27"/>
  <c r="B275" i="27"/>
  <c r="B397" i="27"/>
  <c r="G397" i="27"/>
  <c r="B396" i="27"/>
  <c r="E396" i="27"/>
  <c r="G396" i="27" s="1"/>
  <c r="B395" i="27"/>
  <c r="Y34" i="27" l="1"/>
  <c r="E272" i="27"/>
  <c r="G275" i="27" s="1"/>
  <c r="Y75" i="27"/>
  <c r="Y435" i="27"/>
  <c r="Y394" i="27"/>
  <c r="M60" i="3"/>
  <c r="S13" i="3" s="1"/>
  <c r="M64" i="3"/>
  <c r="M76" i="3" s="1"/>
  <c r="K60" i="3"/>
  <c r="K64" i="3"/>
  <c r="N48" i="3"/>
  <c r="P48" i="3"/>
  <c r="O48" i="3"/>
  <c r="U48" i="3"/>
  <c r="T48" i="3"/>
  <c r="V48" i="3"/>
  <c r="Y474" i="27"/>
  <c r="Y35" i="27"/>
  <c r="L32" i="27" s="1"/>
  <c r="E392" i="27"/>
  <c r="G395" i="27" s="1"/>
  <c r="G398" i="27" s="1"/>
  <c r="Y74" i="27"/>
  <c r="Y475" i="27"/>
  <c r="H472" i="27" s="1"/>
  <c r="Y155" i="27"/>
  <c r="K152" i="27" s="1"/>
  <c r="E72" i="27"/>
  <c r="G75" i="27" s="1"/>
  <c r="G78" i="27" s="1"/>
  <c r="E472" i="27"/>
  <c r="G475" i="27" s="1"/>
  <c r="G478" i="27" s="1"/>
  <c r="Y195" i="27"/>
  <c r="K192" i="27" s="1"/>
  <c r="E152" i="27"/>
  <c r="G155" i="27" s="1"/>
  <c r="G158" i="27" s="1"/>
  <c r="E312" i="27"/>
  <c r="G315" i="27" s="1"/>
  <c r="G318" i="27" s="1"/>
  <c r="E32" i="27"/>
  <c r="G35" i="27" s="1"/>
  <c r="Y434" i="27"/>
  <c r="Y275" i="27"/>
  <c r="L272" i="27" s="1"/>
  <c r="E232" i="27"/>
  <c r="G235" i="27" s="1"/>
  <c r="G238" i="27" s="1"/>
  <c r="Y395" i="27"/>
  <c r="K392" i="27" s="1"/>
  <c r="Y274" i="27"/>
  <c r="Y354" i="27"/>
  <c r="E112" i="27"/>
  <c r="G115" i="27" s="1"/>
  <c r="G118" i="27" s="1"/>
  <c r="K472" i="27"/>
  <c r="Y235" i="27"/>
  <c r="Y234" i="27"/>
  <c r="E352" i="27"/>
  <c r="G355" i="27" s="1"/>
  <c r="G358" i="27" s="1"/>
  <c r="Y154" i="27"/>
  <c r="Y194" i="27"/>
  <c r="Y355" i="27"/>
  <c r="H72" i="27"/>
  <c r="L72" i="27"/>
  <c r="K72" i="27"/>
  <c r="E192" i="27"/>
  <c r="G195" i="27" s="1"/>
  <c r="G198" i="27" s="1"/>
  <c r="Y315" i="27"/>
  <c r="Y314" i="27"/>
  <c r="Y115" i="27"/>
  <c r="Y114" i="27"/>
  <c r="E432" i="27"/>
  <c r="G435" i="27" s="1"/>
  <c r="G438" i="27" s="1"/>
  <c r="L432" i="27"/>
  <c r="K432" i="27"/>
  <c r="H432" i="27"/>
  <c r="G278" i="27"/>
  <c r="L472" i="27" l="1"/>
  <c r="L192" i="27"/>
  <c r="H192" i="27"/>
  <c r="K32" i="27"/>
  <c r="H32" i="27"/>
  <c r="K76" i="3"/>
  <c r="S14" i="3"/>
  <c r="G38" i="27"/>
  <c r="S48" i="3"/>
  <c r="S65" i="3" s="1"/>
  <c r="R48" i="3"/>
  <c r="R65" i="3" s="1"/>
  <c r="Q48" i="3"/>
  <c r="L392" i="27"/>
  <c r="L152" i="27"/>
  <c r="H392" i="27"/>
  <c r="K272" i="27"/>
  <c r="H152" i="27"/>
  <c r="H272" i="27"/>
  <c r="H112" i="27"/>
  <c r="K112" i="27"/>
  <c r="L112" i="27"/>
  <c r="K312" i="27"/>
  <c r="L312" i="27"/>
  <c r="H312" i="27"/>
  <c r="H232" i="27"/>
  <c r="K232" i="27"/>
  <c r="L232" i="27"/>
  <c r="L352" i="27"/>
  <c r="H352" i="27"/>
  <c r="K352" i="27"/>
  <c r="Q64" i="3" l="1"/>
  <c r="S10" i="3" s="1"/>
  <c r="Q65" i="3"/>
  <c r="R60" i="3"/>
  <c r="R64" i="3"/>
  <c r="S60" i="3"/>
  <c r="S64" i="3"/>
  <c r="X48" i="3"/>
  <c r="X60" i="3" s="1"/>
  <c r="Q60" i="3"/>
  <c r="W48" i="3"/>
  <c r="W60" i="3" s="1"/>
  <c r="W64" i="3" l="1"/>
  <c r="Q76" i="3"/>
  <c r="S11" i="3"/>
  <c r="S25" i="3" s="1"/>
  <c r="W65" i="3"/>
  <c r="W76" i="3" s="1"/>
  <c r="S32" i="3" l="1"/>
  <c r="S74" i="3" s="1"/>
  <c r="S33" i="3" s="1"/>
  <c r="G61" i="25"/>
  <c r="L33" i="3" l="1"/>
</calcChain>
</file>

<file path=xl/sharedStrings.xml><?xml version="1.0" encoding="utf-8"?>
<sst xmlns="http://schemas.openxmlformats.org/spreadsheetml/2006/main" count="1284" uniqueCount="312">
  <si>
    <t>Tischtennis Baden-Württemberg e.V.</t>
  </si>
  <si>
    <t>Kostenstelle</t>
  </si>
  <si>
    <t>Bankverbindung:</t>
  </si>
  <si>
    <t>Name, Vorname:</t>
  </si>
  <si>
    <t>Bank:</t>
  </si>
  <si>
    <t>PLZ, Wohnort:</t>
  </si>
  <si>
    <t>Straße:</t>
  </si>
  <si>
    <t>Summe</t>
  </si>
  <si>
    <t>Sachkonto</t>
  </si>
  <si>
    <t>Honorar</t>
  </si>
  <si>
    <t>(Datum)</t>
  </si>
  <si>
    <t>(Unterschrift)</t>
  </si>
  <si>
    <t>Freigabe:</t>
  </si>
  <si>
    <t>Überweisung:</t>
  </si>
  <si>
    <t>Ort:</t>
  </si>
  <si>
    <t>Spieler:</t>
  </si>
  <si>
    <t>Teilnehmer:</t>
  </si>
  <si>
    <t>Name, Vorname</t>
  </si>
  <si>
    <t>Wohnort</t>
  </si>
  <si>
    <t>Gesamtkosten</t>
  </si>
  <si>
    <t>unvollständig, es fehlt noch:</t>
  </si>
  <si>
    <t>x</t>
  </si>
  <si>
    <t>vollständig</t>
  </si>
  <si>
    <t>Abrechnung ist ..........</t>
  </si>
  <si>
    <r>
      <t xml:space="preserve">(Details auf Blatt </t>
    </r>
    <r>
      <rPr>
        <b/>
        <i/>
        <sz val="10"/>
        <rFont val="Arial"/>
        <family val="2"/>
      </rPr>
      <t>"2 Zusammenstellung"</t>
    </r>
    <r>
      <rPr>
        <sz val="10"/>
        <rFont val="Arial"/>
        <family val="2"/>
      </rPr>
      <t>)</t>
    </r>
  </si>
  <si>
    <t>Bezeichnung</t>
  </si>
  <si>
    <t>Kalkulation</t>
  </si>
  <si>
    <t>Ist-Kosten</t>
  </si>
  <si>
    <t>Bahn, Bus</t>
  </si>
  <si>
    <t>Mietwagen, Mietbus</t>
  </si>
  <si>
    <t>Übernachtung: Sportschule</t>
  </si>
  <si>
    <t>Bewirtung</t>
  </si>
  <si>
    <t>Sonstiges</t>
  </si>
  <si>
    <t>Erläuterung / Anmerkung</t>
  </si>
  <si>
    <t>Repräsentation</t>
  </si>
  <si>
    <t>./. Lehrgangsgebühren</t>
  </si>
  <si>
    <t>1. Vorschuss von TTBW-Kasse</t>
  </si>
  <si>
    <t>Vorgang</t>
  </si>
  <si>
    <t>Datum</t>
  </si>
  <si>
    <t>Betrag</t>
  </si>
  <si>
    <t>./. Sonstiges</t>
  </si>
  <si>
    <t>mind. Vorschuss-Betrag</t>
  </si>
  <si>
    <t>erteilter Vorschuss</t>
  </si>
  <si>
    <t>2. Vorschuss von TTBW-Kasse</t>
  </si>
  <si>
    <t>Vorschuss insgesamt</t>
  </si>
  <si>
    <t>Kosten-Zusammenstellung:</t>
  </si>
  <si>
    <t>Abrechnung mit TTBW-Kasse:</t>
  </si>
  <si>
    <t>./. Veranstaltungs-Kosten</t>
  </si>
  <si>
    <t>8</t>
  </si>
  <si>
    <t>10</t>
  </si>
  <si>
    <t>1</t>
  </si>
  <si>
    <t>2</t>
  </si>
  <si>
    <t>3</t>
  </si>
  <si>
    <t>4</t>
  </si>
  <si>
    <t>5</t>
  </si>
  <si>
    <t>6</t>
  </si>
  <si>
    <t>7</t>
  </si>
  <si>
    <t>Physiotherapeut</t>
  </si>
  <si>
    <t>Andere</t>
  </si>
  <si>
    <t>€</t>
  </si>
  <si>
    <t>Nr.</t>
  </si>
  <si>
    <t>€/km</t>
  </si>
  <si>
    <t>Pkw</t>
  </si>
  <si>
    <t>Sach-
konto</t>
  </si>
  <si>
    <t>Beschreibung</t>
  </si>
  <si>
    <t>Summe:</t>
  </si>
  <si>
    <t>Gesellschaft</t>
  </si>
  <si>
    <t>Bel.Nr.</t>
  </si>
  <si>
    <r>
      <rPr>
        <b/>
        <sz val="10"/>
        <rFont val="Arial"/>
        <family val="2"/>
      </rPr>
      <t>Kosten</t>
    </r>
    <r>
      <rPr>
        <sz val="10"/>
        <rFont val="Arial"/>
        <family val="2"/>
      </rPr>
      <t xml:space="preserve">  €</t>
    </r>
  </si>
  <si>
    <t>Kraftstoff (1)</t>
  </si>
  <si>
    <t>Kraftstoff (2)</t>
  </si>
  <si>
    <t>Fahrz.
Nr.</t>
  </si>
  <si>
    <r>
      <rPr>
        <b/>
        <sz val="10"/>
        <rFont val="Arial"/>
        <family val="2"/>
      </rPr>
      <t>Kosten</t>
    </r>
    <r>
      <rPr>
        <sz val="10"/>
        <rFont val="Arial"/>
        <family val="2"/>
      </rPr>
      <t xml:space="preserve">  
€</t>
    </r>
  </si>
  <si>
    <r>
      <rPr>
        <b/>
        <sz val="10"/>
        <rFont val="Arial"/>
        <family val="2"/>
      </rPr>
      <t>Miete</t>
    </r>
    <r>
      <rPr>
        <sz val="10"/>
        <rFont val="Arial"/>
        <family val="2"/>
      </rPr>
      <t xml:space="preserve">  
€</t>
    </r>
  </si>
  <si>
    <r>
      <rPr>
        <b/>
        <sz val="10"/>
        <rFont val="Arial"/>
        <family val="2"/>
      </rPr>
      <t>Summe</t>
    </r>
    <r>
      <rPr>
        <sz val="10"/>
        <rFont val="Arial"/>
        <family val="2"/>
      </rPr>
      <t xml:space="preserve">  
€</t>
    </r>
  </si>
  <si>
    <t>Anzahl
TN</t>
  </si>
  <si>
    <t xml:space="preserve">Summe: </t>
  </si>
  <si>
    <t>SK:</t>
  </si>
  <si>
    <t>2810</t>
  </si>
  <si>
    <t>2568</t>
  </si>
  <si>
    <t>2662</t>
  </si>
  <si>
    <t>2566</t>
  </si>
  <si>
    <t>2570</t>
  </si>
  <si>
    <t>2802</t>
  </si>
  <si>
    <t>Übernachtung in Sportschule</t>
  </si>
  <si>
    <t>Beleg
Nr.</t>
  </si>
  <si>
    <t>Unterschrift</t>
  </si>
  <si>
    <t>Fahrkosten: Öffentl. Verkehrsmittel</t>
  </si>
  <si>
    <t>Vorschuss-
Sachkonto</t>
  </si>
  <si>
    <t>FK: km-Geld</t>
  </si>
  <si>
    <t>km-Geld</t>
  </si>
  <si>
    <t>Miete und Benzin</t>
  </si>
  <si>
    <t>Geschenke, Ehrungen</t>
  </si>
  <si>
    <t>Dienstleistung: Wäscherei</t>
  </si>
  <si>
    <t>Nachname</t>
  </si>
  <si>
    <t>Vorname</t>
  </si>
  <si>
    <t>Lehrgangs-Abrechnung</t>
  </si>
  <si>
    <t>Lehrgang:</t>
  </si>
  <si>
    <t>Eingabeliste "Lehrgang"</t>
  </si>
  <si>
    <t>Trainer:</t>
  </si>
  <si>
    <t>Eingabeliste "Trainer"</t>
  </si>
  <si>
    <t>Trainer, A-Lizenz</t>
  </si>
  <si>
    <t>Trainer, B-Lizenz</t>
  </si>
  <si>
    <t>Trainer, C-Lizenz</t>
  </si>
  <si>
    <t>Sparringspartner</t>
  </si>
  <si>
    <t>evtl. auf gesonderter Abrechnung (Rechnung Sportschule)</t>
  </si>
  <si>
    <t>2512</t>
  </si>
  <si>
    <t>Entgelt: Trainer A-Lizenz</t>
  </si>
  <si>
    <t>Entgelt: Trainer C-Lizenz</t>
  </si>
  <si>
    <t>2513</t>
  </si>
  <si>
    <t>2514</t>
  </si>
  <si>
    <t>2515</t>
  </si>
  <si>
    <t>2560</t>
  </si>
  <si>
    <t>2561</t>
  </si>
  <si>
    <t>2562</t>
  </si>
  <si>
    <t>2565</t>
  </si>
  <si>
    <t>Summe Lehrgangskosten</t>
  </si>
  <si>
    <t>Abrechnung mit Lehrgangsleiter:</t>
  </si>
  <si>
    <t>kalkulierte Lehrgangs-Kosten</t>
  </si>
  <si>
    <t>./. Übernachtungen</t>
  </si>
  <si>
    <t>Abrechnungssätze:</t>
  </si>
  <si>
    <t>€/Std</t>
  </si>
  <si>
    <t>Trainer, B-Lizenz   *)</t>
  </si>
  <si>
    <t>Trainer, C-Lizenz   *)</t>
  </si>
  <si>
    <t>*) und in Ausbildung bis zum nächsten Prüfungstermin</t>
  </si>
  <si>
    <t xml:space="preserve">Trainer-Status: </t>
  </si>
  <si>
    <t>Tage</t>
  </si>
  <si>
    <t xml:space="preserve">Unterschriftsblatt: Spieler </t>
  </si>
  <si>
    <t>Gebühren</t>
  </si>
  <si>
    <t>Teilnehmer-</t>
  </si>
  <si>
    <t>22</t>
  </si>
  <si>
    <r>
      <t>Geschenke</t>
    </r>
    <r>
      <rPr>
        <sz val="10"/>
        <rFont val="Arial"/>
        <family val="2"/>
      </rPr>
      <t xml:space="preserve">   </t>
    </r>
  </si>
  <si>
    <r>
      <t>Mietwagen</t>
    </r>
    <r>
      <rPr>
        <b/>
        <sz val="12"/>
        <rFont val="Arial"/>
        <family val="2"/>
      </rPr>
      <t xml:space="preserve">  </t>
    </r>
    <r>
      <rPr>
        <sz val="11"/>
        <rFont val="Arial"/>
        <family val="2"/>
      </rPr>
      <t>(Autovermieter, TTVWH, Sportschule)</t>
    </r>
  </si>
  <si>
    <r>
      <t>Bewirtung</t>
    </r>
    <r>
      <rPr>
        <sz val="10"/>
        <rFont val="Arial"/>
        <family val="2"/>
      </rPr>
      <t xml:space="preserve"> </t>
    </r>
  </si>
  <si>
    <r>
      <t>Dienstleistung</t>
    </r>
    <r>
      <rPr>
        <sz val="10"/>
        <rFont val="Arial"/>
        <family val="2"/>
      </rPr>
      <t xml:space="preserve">  (Wäscherei, u.a.)</t>
    </r>
  </si>
  <si>
    <t>15</t>
  </si>
  <si>
    <t>€/Tag</t>
  </si>
  <si>
    <t>Lehrgangsgebühren:</t>
  </si>
  <si>
    <t>23</t>
  </si>
  <si>
    <t>Summe TN-Gebühren:</t>
  </si>
  <si>
    <t>Bearbeiterfunktion</t>
  </si>
  <si>
    <t>Verantwortlicher:</t>
  </si>
  <si>
    <t>(angeben: Verantwortlicher oder Lehrgangsleiter)</t>
  </si>
  <si>
    <t>LGL Vorschuss-Differenz:</t>
  </si>
  <si>
    <t>von</t>
  </si>
  <si>
    <t>bis</t>
  </si>
  <si>
    <t>Eingabeliste "Ort"</t>
  </si>
  <si>
    <t>Stützpunkt</t>
  </si>
  <si>
    <t>Sportschule</t>
  </si>
  <si>
    <t>km-Geld: hauptamtl. Trainer</t>
  </si>
  <si>
    <t>km-Geld: Ehrenamtliche</t>
  </si>
  <si>
    <t>9</t>
  </si>
  <si>
    <t>11</t>
  </si>
  <si>
    <t>12</t>
  </si>
  <si>
    <t>13</t>
  </si>
  <si>
    <t>14</t>
  </si>
  <si>
    <t>16</t>
  </si>
  <si>
    <t>Trainingszeit</t>
  </si>
  <si>
    <t>Bemerkungen</t>
  </si>
  <si>
    <t>Fahrtkosten öffentl. Verkehrsmittel</t>
  </si>
  <si>
    <t>Lehrgangs-Lokation:</t>
  </si>
  <si>
    <t>Dauer:</t>
  </si>
  <si>
    <t>vom</t>
  </si>
  <si>
    <t>Std.</t>
  </si>
  <si>
    <t>Fahrtkosten</t>
  </si>
  <si>
    <t>Status:</t>
  </si>
  <si>
    <t>[TT.MM.JJ]</t>
  </si>
  <si>
    <t>[hh:mm]</t>
  </si>
  <si>
    <t>[km]</t>
  </si>
  <si>
    <t>Fahrtkosten Pkw</t>
  </si>
  <si>
    <t>€/Std.</t>
  </si>
  <si>
    <t>Vorname, Nachname:</t>
  </si>
  <si>
    <t>Wohnort:</t>
  </si>
  <si>
    <t>LG Teilnehmer-Gebühren</t>
  </si>
  <si>
    <t>Ehrenamtliche</t>
  </si>
  <si>
    <r>
      <t>Honorar</t>
    </r>
    <r>
      <rPr>
        <sz val="8"/>
        <rFont val="Arial"/>
        <family val="2"/>
      </rPr>
      <t xml:space="preserve"> (aus Auswahl wählen)</t>
    </r>
  </si>
  <si>
    <t>keinTrainer</t>
  </si>
  <si>
    <t>kein Honorar</t>
  </si>
  <si>
    <t>X</t>
  </si>
  <si>
    <t>JA</t>
  </si>
  <si>
    <t>NEIN</t>
  </si>
  <si>
    <t>Sachkonten</t>
  </si>
  <si>
    <t>falsches Format</t>
  </si>
  <si>
    <t>Differenz negativ</t>
  </si>
  <si>
    <t>kein Eintrag</t>
  </si>
  <si>
    <t>Eintrag vorhanden</t>
  </si>
  <si>
    <t>vom:</t>
  </si>
  <si>
    <t>bis:</t>
  </si>
  <si>
    <t>Sonstige Kosten</t>
  </si>
  <si>
    <t>bitte eintragen was fehlt</t>
  </si>
  <si>
    <t>Noch nicht bearbeitet</t>
  </si>
  <si>
    <t>TTBW hauptamtlicher Trainer</t>
  </si>
  <si>
    <t>TTBW Honorar-Trainer</t>
  </si>
  <si>
    <t>Entgelt: TTBW Honorar-Trainer</t>
  </si>
  <si>
    <t>Honorar €/Std</t>
  </si>
  <si>
    <t>N/A</t>
  </si>
  <si>
    <t>PNr.</t>
  </si>
  <si>
    <t>PNr./
Datum</t>
  </si>
  <si>
    <t>Betrag  [€]</t>
  </si>
  <si>
    <t>Trainer -Status</t>
  </si>
  <si>
    <t>Trainer-Angabe fehlt</t>
  </si>
  <si>
    <t>kein Honorar - ok?</t>
  </si>
  <si>
    <t>KEIN Honorar !</t>
  </si>
  <si>
    <t>falsche Eingabe</t>
  </si>
  <si>
    <t xml:space="preserve">Honorar-Frage: </t>
  </si>
  <si>
    <t>Honorarprüfung:</t>
  </si>
  <si>
    <t xml:space="preserve"> bei hauptamtl. Tr. / Physio.</t>
  </si>
  <si>
    <t>Honrarberechtigt</t>
  </si>
  <si>
    <r>
      <t xml:space="preserve">H. </t>
    </r>
    <r>
      <rPr>
        <sz val="9"/>
        <color indexed="10"/>
        <rFont val="Arial"/>
        <family val="2"/>
      </rPr>
      <t>nicht</t>
    </r>
    <r>
      <rPr>
        <sz val="9"/>
        <rFont val="Arial"/>
        <family val="2"/>
      </rPr>
      <t xml:space="preserve"> beantragt</t>
    </r>
  </si>
  <si>
    <t>Zwischenwert</t>
  </si>
  <si>
    <t>Y55</t>
  </si>
  <si>
    <t>Y56</t>
  </si>
  <si>
    <t>Y57</t>
  </si>
  <si>
    <t>Meldung</t>
  </si>
  <si>
    <t>Code</t>
  </si>
  <si>
    <t>Honorar-Code</t>
  </si>
  <si>
    <t>Erklärung</t>
  </si>
  <si>
    <t>FK: Öffentl. VKM</t>
  </si>
  <si>
    <t>Auszahlungs-Zusammenstellung</t>
  </si>
  <si>
    <t>Sonstiges:</t>
  </si>
  <si>
    <t>./. Auslagen LG-Leiter / VA</t>
  </si>
  <si>
    <t>Entgelt: Trainer B-Lizenz  + Sparringspartner</t>
  </si>
  <si>
    <r>
      <t>JA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[X]</t>
    </r>
  </si>
  <si>
    <t>FK €/km</t>
  </si>
  <si>
    <t>TTBW-Kasse Vorschuss-Differenz:</t>
  </si>
  <si>
    <t>km-Geld: Trainer, Physiotherapeut, Sparringsp.</t>
  </si>
  <si>
    <r>
      <rPr>
        <b/>
        <sz val="10"/>
        <color indexed="8"/>
        <rFont val="Arial"/>
        <family val="2"/>
      </rPr>
      <t>o.a.</t>
    </r>
    <r>
      <rPr>
        <sz val="8"/>
        <color indexed="8"/>
        <rFont val="Arial"/>
        <family val="2"/>
      </rPr>
      <t xml:space="preserve">  [€]</t>
    </r>
  </si>
  <si>
    <r>
      <t xml:space="preserve">Einsatzort
</t>
    </r>
    <r>
      <rPr>
        <sz val="8"/>
        <color indexed="8"/>
        <rFont val="Arial"/>
        <family val="2"/>
      </rPr>
      <t>(wenn abweichend von LG-Ort)</t>
    </r>
  </si>
  <si>
    <t>TTBW  hauptamtl. Trainer</t>
  </si>
  <si>
    <t>TTBW  Honorar-Trainer</t>
  </si>
  <si>
    <t>Prüfung nach "Eintrag vorhanden"</t>
  </si>
  <si>
    <t>Prüfung nach "negativer Zeit"</t>
  </si>
  <si>
    <t>Talentfördergruppe</t>
  </si>
  <si>
    <t>75230X00</t>
  </si>
  <si>
    <t>Landeskader</t>
  </si>
  <si>
    <t>Landesfördergruppe</t>
  </si>
  <si>
    <t>Talentzentrallehrgang (TZL) BaWü</t>
  </si>
  <si>
    <t>Prüfung Kostenstelle</t>
  </si>
  <si>
    <t>keine K.Stelle</t>
  </si>
  <si>
    <r>
      <t xml:space="preserve">K.Stelle </t>
    </r>
    <r>
      <rPr>
        <sz val="9"/>
        <rFont val="Arial"/>
        <family val="2"/>
      </rPr>
      <t>vorhanden</t>
    </r>
  </si>
  <si>
    <r>
      <t xml:space="preserve">K.Stelle </t>
    </r>
    <r>
      <rPr>
        <sz val="9"/>
        <color indexed="10"/>
        <rFont val="Arial"/>
        <family val="2"/>
      </rPr>
      <t>NICHT</t>
    </r>
    <r>
      <rPr>
        <sz val="9"/>
        <rFont val="Arial"/>
        <family val="2"/>
      </rPr>
      <t xml:space="preserve"> vorhanden</t>
    </r>
  </si>
  <si>
    <t>K.Stelle Talent-FG</t>
  </si>
  <si>
    <t>Kosten-Stelle bitte manuell eintragen: Feld überscheiben</t>
  </si>
  <si>
    <r>
      <t>Kosten-Stellen-Nr. für Talent-Fördergruppe 75230</t>
    </r>
    <r>
      <rPr>
        <sz val="14"/>
        <rFont val="Arial"/>
        <family val="2"/>
      </rPr>
      <t>x</t>
    </r>
    <r>
      <rPr>
        <sz val="9"/>
        <rFont val="Arial"/>
        <family val="2"/>
      </rPr>
      <t>00 ergänzen: Feld überschreiben</t>
    </r>
  </si>
  <si>
    <t>0/1</t>
  </si>
  <si>
    <t xml:space="preserve">von-Zeit </t>
  </si>
  <si>
    <t>Fehlermeldung</t>
  </si>
  <si>
    <t>Zeit-Eingabe-Prüfung</t>
  </si>
  <si>
    <t>Prüfung</t>
  </si>
  <si>
    <t>von-Zeit fehlt</t>
  </si>
  <si>
    <t>bis-Zeit fehlt</t>
  </si>
  <si>
    <t>Zeit-Differenz negativ</t>
  </si>
  <si>
    <t>bis-Zeit</t>
  </si>
  <si>
    <t>Zeitformat falsch</t>
  </si>
  <si>
    <t>Datum fehlt</t>
  </si>
  <si>
    <t>Prüfung Datum</t>
  </si>
  <si>
    <t>Anzeige mind. 1 Fehler</t>
  </si>
  <si>
    <t>Prüfung nach "fehlender von-Zeit"</t>
  </si>
  <si>
    <t>Prüfung nach "fehlender bis-Zeit"</t>
  </si>
  <si>
    <t>Prüfung nach "falschem Format"
Prüfung nach "falschem Format"
Prüfung nach "falschem Format"</t>
  </si>
  <si>
    <t>an Stelle</t>
  </si>
  <si>
    <t>(= Zeile)</t>
  </si>
  <si>
    <t>Erste Fehler-Nr.</t>
  </si>
  <si>
    <t>Honorar  beantragt</t>
  </si>
  <si>
    <t>---</t>
  </si>
  <si>
    <t>Veranstaltungs-Abrechnung</t>
  </si>
  <si>
    <t>Formular:</t>
  </si>
  <si>
    <t>Versionsdokumentation</t>
  </si>
  <si>
    <t>Version</t>
  </si>
  <si>
    <t>Autor</t>
  </si>
  <si>
    <t>Blatt</t>
  </si>
  <si>
    <t>Aktion / Änderung</t>
  </si>
  <si>
    <t>komplett</t>
  </si>
  <si>
    <t>W. Renz</t>
  </si>
  <si>
    <t>FO_TTBW-08e Abr-LehrG</t>
  </si>
  <si>
    <t>0.3</t>
  </si>
  <si>
    <t>0.1</t>
  </si>
  <si>
    <t>erste Version</t>
  </si>
  <si>
    <t>neue Gestaltung nach Wünschen Frank Fürste: u.a. jeder Trainer auf extra Blatt</t>
  </si>
  <si>
    <t>0.5</t>
  </si>
  <si>
    <t xml:space="preserve">nächste generelle Überarbeitung: u.a. je 2 Treainer auf einem Blatt, Kosten-Zusammenstellung mit </t>
  </si>
  <si>
    <t>Aufgrund der Selbstständigkeit bin ich verpflichtet, eigenständig für die Abführung der Einkommensteuer Sorge zu tragen. 
Auf die Möglichkeit einer Rentenversicherungspflicht gem. § 2 Nr.1 SGB VI wurde ich hingewiesen.</t>
  </si>
  <si>
    <t>SK-ten linke Spalte</t>
  </si>
  <si>
    <t>0.6</t>
  </si>
  <si>
    <t>1 Deckblatt</t>
  </si>
  <si>
    <t>Lehrgangsleiter:</t>
  </si>
  <si>
    <t>Zelle F6: Sperre aufgehoben; Zelle N3: Bed. Formatierung - wenn ausgefüllt, dann hellgrün; Zelle D70: Testeingabe gelöscht;</t>
  </si>
  <si>
    <t>5 Sonstige Kosten</t>
  </si>
  <si>
    <t>Zelle F7: Ort-Abfrage bei "" dann "" (sonst erscheint eine 0)</t>
  </si>
  <si>
    <t>3 Trainer-Abrechnungen</t>
  </si>
  <si>
    <t>Zelle F6 ff:Ausrichtung links plus 1</t>
  </si>
  <si>
    <t>Kosten-Stelle wird bei Ausfüllen Feld "Lehrgang" zugeteilt</t>
  </si>
  <si>
    <t>Blatt 7 Histoie ist "Ausgeblendet"</t>
  </si>
  <si>
    <t>1.0</t>
  </si>
  <si>
    <t>L7 und O7: Datum-Bezug verbessert (damit leer, wenn nichts eingegeben ist)</t>
  </si>
  <si>
    <t>7 Historie</t>
  </si>
  <si>
    <t>Blatt wird ausgeblendet</t>
  </si>
  <si>
    <t>2.0</t>
  </si>
  <si>
    <t>2 Kosten-Zusammenst.</t>
  </si>
  <si>
    <t>Formelfehler Honorar Zelle S11 (Sparringspartner haben gefehlt)</t>
  </si>
  <si>
    <t>STTÜTZPUNKTLEHRGÄNGE</t>
  </si>
  <si>
    <t>HN; ::::</t>
  </si>
  <si>
    <t>2.1</t>
  </si>
  <si>
    <t>O43: Lehrgangsgebühr von 12,00 &gt;&gt; 15,00 €/Tag</t>
  </si>
  <si>
    <t>2.2</t>
  </si>
  <si>
    <t>alle</t>
  </si>
  <si>
    <t>2.3</t>
  </si>
  <si>
    <t>Blattschutz ohne PW; für Blattschutz: Einfügemöglichkeit; SEPA-Bankdaten</t>
  </si>
  <si>
    <t>2.4</t>
  </si>
  <si>
    <t>BLZ und Konto-Nr. ersetzt durch BIC bzw. IBAN</t>
  </si>
  <si>
    <t>BIC:</t>
  </si>
  <si>
    <t>IBAN: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</si>
</sst>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h:mm;@"/>
    <numFmt numFmtId="165" formatCode="#,##0.00\ &quot;€&quot;"/>
    <numFmt numFmtId="166" formatCode="[$-407]d/\ mmmm\ yyyy;@"/>
    <numFmt numFmtId="167" formatCode="[hh]:mm"/>
    <numFmt numFmtId="168" formatCode="dd/mm/yy;@"/>
    <numFmt numFmtId="169" formatCode="dd/\ mm/"/>
    <numFmt numFmtId="170" formatCode="0&quot; km&quot;"/>
    <numFmt numFmtId="171" formatCode="[h]:mm&quot; Std.&quot;"/>
  </numFmts>
  <fonts count="7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1"/>
      <name val="Arial"/>
      <family val="2"/>
    </font>
    <font>
      <sz val="10"/>
      <name val="Calibri"/>
      <family val="2"/>
    </font>
    <font>
      <b/>
      <i/>
      <sz val="11"/>
      <name val="Arial"/>
      <family val="2"/>
    </font>
    <font>
      <b/>
      <sz val="14"/>
      <name val="Lucida Handwriting"/>
      <family val="4"/>
    </font>
    <font>
      <u/>
      <sz val="10"/>
      <name val="Arial"/>
      <family val="2"/>
    </font>
    <font>
      <sz val="8"/>
      <color indexed="8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6FF"/>
      <name val="Arial"/>
      <family val="2"/>
    </font>
    <font>
      <b/>
      <sz val="10"/>
      <color rgb="FF0066FF"/>
      <name val="Arial"/>
      <family val="2"/>
    </font>
    <font>
      <sz val="10"/>
      <color rgb="FF0066FF"/>
      <name val="Arial"/>
      <family val="2"/>
    </font>
    <font>
      <b/>
      <sz val="12"/>
      <color rgb="FF0066FF"/>
      <name val="Arial"/>
      <family val="2"/>
    </font>
    <font>
      <sz val="11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Wingdings 2"/>
      <family val="1"/>
      <charset val="2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FF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b/>
      <sz val="9"/>
      <color theme="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6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1FFB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166" fontId="1" fillId="0" borderId="0"/>
    <xf numFmtId="166" fontId="29" fillId="0" borderId="0"/>
  </cellStyleXfs>
  <cellXfs count="975">
    <xf numFmtId="0" fontId="0" fillId="0" borderId="0" xfId="0"/>
    <xf numFmtId="0" fontId="4" fillId="0" borderId="0" xfId="1" applyFont="1" applyAlignment="1">
      <alignment vertical="center"/>
    </xf>
    <xf numFmtId="49" fontId="4" fillId="0" borderId="0" xfId="1" applyNumberFormat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left" vertical="center"/>
    </xf>
    <xf numFmtId="4" fontId="4" fillId="0" borderId="0" xfId="1" applyNumberFormat="1" applyFont="1" applyAlignment="1">
      <alignment vertical="center"/>
    </xf>
    <xf numFmtId="0" fontId="1" fillId="0" borderId="0" xfId="1" applyAlignment="1">
      <alignment horizontal="center" vertical="center"/>
    </xf>
    <xf numFmtId="165" fontId="3" fillId="0" borderId="1" xfId="1" applyNumberFormat="1" applyFont="1" applyBorder="1" applyAlignment="1">
      <alignment horizontal="right"/>
    </xf>
    <xf numFmtId="0" fontId="4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" fillId="0" borderId="2" xfId="1" applyBorder="1" applyAlignment="1">
      <alignment vertical="center"/>
    </xf>
    <xf numFmtId="2" fontId="4" fillId="0" borderId="2" xfId="1" applyNumberFormat="1" applyFont="1" applyBorder="1" applyAlignment="1">
      <alignment horizontal="right" vertical="center"/>
    </xf>
    <xf numFmtId="49" fontId="1" fillId="0" borderId="0" xfId="1" applyNumberFormat="1" applyAlignment="1">
      <alignment vertical="center"/>
    </xf>
    <xf numFmtId="2" fontId="1" fillId="0" borderId="0" xfId="1" applyNumberFormat="1" applyAlignment="1">
      <alignment vertical="center"/>
    </xf>
    <xf numFmtId="4" fontId="1" fillId="0" borderId="0" xfId="1" applyNumberFormat="1" applyAlignment="1">
      <alignment vertical="center"/>
    </xf>
    <xf numFmtId="0" fontId="1" fillId="0" borderId="0" xfId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left" vertical="center"/>
    </xf>
    <xf numFmtId="2" fontId="31" fillId="0" borderId="0" xfId="1" applyNumberFormat="1" applyFont="1" applyAlignment="1">
      <alignment horizontal="center" vertical="center"/>
    </xf>
    <xf numFmtId="2" fontId="32" fillId="0" borderId="0" xfId="1" applyNumberFormat="1" applyFont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4" fontId="4" fillId="0" borderId="0" xfId="1" applyNumberFormat="1" applyFont="1" applyAlignment="1">
      <alignment horizontal="left" vertical="center"/>
    </xf>
    <xf numFmtId="49" fontId="1" fillId="0" borderId="0" xfId="1" applyNumberFormat="1" applyAlignment="1">
      <alignment horizontal="center" vertical="center"/>
    </xf>
    <xf numFmtId="4" fontId="1" fillId="0" borderId="0" xfId="1" applyNumberFormat="1" applyAlignment="1">
      <alignment horizontal="right" vertical="center" indent="1"/>
    </xf>
    <xf numFmtId="2" fontId="33" fillId="0" borderId="0" xfId="1" applyNumberFormat="1" applyFont="1" applyAlignment="1">
      <alignment horizontal="center" vertical="center"/>
    </xf>
    <xf numFmtId="168" fontId="1" fillId="0" borderId="0" xfId="1" applyNumberFormat="1" applyAlignment="1">
      <alignment horizontal="center" vertical="center"/>
    </xf>
    <xf numFmtId="49" fontId="9" fillId="0" borderId="0" xfId="1" applyNumberFormat="1" applyFont="1" applyAlignment="1">
      <alignment vertical="center"/>
    </xf>
    <xf numFmtId="49" fontId="34" fillId="0" borderId="0" xfId="1" applyNumberFormat="1" applyFont="1" applyAlignment="1">
      <alignment horizontal="center" vertical="center"/>
    </xf>
    <xf numFmtId="49" fontId="9" fillId="0" borderId="0" xfId="1" applyNumberFormat="1" applyFont="1" applyAlignment="1">
      <alignment horizontal="left" vertical="center"/>
    </xf>
    <xf numFmtId="49" fontId="33" fillId="0" borderId="0" xfId="1" applyNumberFormat="1" applyFont="1" applyAlignment="1">
      <alignment horizontal="center" vertical="center"/>
    </xf>
    <xf numFmtId="49" fontId="1" fillId="0" borderId="0" xfId="1" applyNumberFormat="1" applyAlignment="1">
      <alignment horizontal="left" vertical="center"/>
    </xf>
    <xf numFmtId="0" fontId="18" fillId="0" borderId="0" xfId="1" applyFont="1" applyAlignment="1">
      <alignment vertical="center"/>
    </xf>
    <xf numFmtId="0" fontId="1" fillId="0" borderId="0" xfId="1" applyAlignment="1">
      <alignment horizontal="right" vertical="center"/>
    </xf>
    <xf numFmtId="0" fontId="1" fillId="0" borderId="3" xfId="1" applyBorder="1" applyAlignment="1">
      <alignment horizontal="center" vertical="center"/>
    </xf>
    <xf numFmtId="49" fontId="11" fillId="0" borderId="4" xfId="1" applyNumberFormat="1" applyFont="1" applyBorder="1" applyAlignment="1">
      <alignment horizontal="center" vertical="center"/>
    </xf>
    <xf numFmtId="49" fontId="11" fillId="0" borderId="5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right" vertical="center" indent="1"/>
    </xf>
    <xf numFmtId="0" fontId="4" fillId="0" borderId="3" xfId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left" vertical="center" indent="1"/>
    </xf>
    <xf numFmtId="49" fontId="4" fillId="0" borderId="7" xfId="1" applyNumberFormat="1" applyFont="1" applyBorder="1" applyAlignment="1">
      <alignment horizontal="right" vertical="center"/>
    </xf>
    <xf numFmtId="0" fontId="4" fillId="0" borderId="7" xfId="1" applyFont="1" applyBorder="1" applyAlignment="1">
      <alignment horizontal="left" vertical="center"/>
    </xf>
    <xf numFmtId="2" fontId="4" fillId="0" borderId="7" xfId="1" applyNumberFormat="1" applyFont="1" applyBorder="1" applyAlignment="1">
      <alignment horizontal="right" vertical="center"/>
    </xf>
    <xf numFmtId="0" fontId="4" fillId="0" borderId="3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49" fontId="2" fillId="0" borderId="3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right" vertical="center"/>
    </xf>
    <xf numFmtId="49" fontId="1" fillId="0" borderId="5" xfId="1" applyNumberForma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right" vertical="center" indent="1"/>
    </xf>
    <xf numFmtId="2" fontId="6" fillId="0" borderId="4" xfId="1" applyNumberFormat="1" applyFont="1" applyBorder="1" applyAlignment="1">
      <alignment horizontal="right" vertical="center" indent="1"/>
    </xf>
    <xf numFmtId="49" fontId="14" fillId="0" borderId="0" xfId="1" applyNumberFormat="1" applyFont="1" applyAlignment="1">
      <alignment vertical="center"/>
    </xf>
    <xf numFmtId="49" fontId="1" fillId="0" borderId="4" xfId="1" applyNumberFormat="1" applyBorder="1" applyAlignment="1">
      <alignment horizontal="center" vertical="center" wrapText="1"/>
    </xf>
    <xf numFmtId="49" fontId="1" fillId="0" borderId="4" xfId="1" applyNumberFormat="1" applyBorder="1" applyAlignment="1">
      <alignment horizontal="center" vertical="center"/>
    </xf>
    <xf numFmtId="49" fontId="4" fillId="0" borderId="4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" fillId="0" borderId="11" xfId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2" fontId="4" fillId="0" borderId="5" xfId="1" applyNumberFormat="1" applyFont="1" applyBorder="1" applyAlignment="1">
      <alignment horizontal="right" vertical="center" indent="1"/>
    </xf>
    <xf numFmtId="49" fontId="1" fillId="0" borderId="15" xfId="1" applyNumberForma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1" fillId="0" borderId="2" xfId="1" applyFont="1" applyBorder="1" applyAlignment="1">
      <alignment horizontal="center" vertical="center"/>
    </xf>
    <xf numFmtId="4" fontId="35" fillId="0" borderId="2" xfId="1" applyNumberFormat="1" applyFont="1" applyBorder="1" applyAlignment="1">
      <alignment horizontal="right" vertical="center" indent="1"/>
    </xf>
    <xf numFmtId="0" fontId="11" fillId="0" borderId="7" xfId="1" applyFont="1" applyBorder="1" applyAlignment="1">
      <alignment vertical="center"/>
    </xf>
    <xf numFmtId="4" fontId="4" fillId="0" borderId="16" xfId="1" applyNumberFormat="1" applyFont="1" applyBorder="1" applyAlignment="1">
      <alignment horizontal="right" vertical="center" indent="1"/>
    </xf>
    <xf numFmtId="165" fontId="6" fillId="0" borderId="17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49" fontId="8" fillId="0" borderId="3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11" fillId="0" borderId="3" xfId="1" applyFont="1" applyBorder="1" applyAlignment="1">
      <alignment vertical="center"/>
    </xf>
    <xf numFmtId="0" fontId="9" fillId="0" borderId="18" xfId="1" applyFont="1" applyBorder="1"/>
    <xf numFmtId="4" fontId="4" fillId="0" borderId="18" xfId="1" applyNumberFormat="1" applyFont="1" applyBorder="1" applyAlignment="1">
      <alignment horizontal="left" vertical="center"/>
    </xf>
    <xf numFmtId="0" fontId="11" fillId="0" borderId="8" xfId="1" applyFont="1" applyBorder="1" applyAlignment="1">
      <alignment horizontal="right" vertical="center" wrapText="1" indent="1"/>
    </xf>
    <xf numFmtId="0" fontId="4" fillId="0" borderId="3" xfId="1" applyFont="1" applyBorder="1" applyAlignment="1">
      <alignment horizontal="right" vertical="center"/>
    </xf>
    <xf numFmtId="0" fontId="4" fillId="0" borderId="8" xfId="1" applyFont="1" applyBorder="1" applyAlignment="1">
      <alignment horizontal="right" vertical="center" indent="1"/>
    </xf>
    <xf numFmtId="0" fontId="11" fillId="0" borderId="3" xfId="1" applyFont="1" applyBorder="1" applyAlignment="1">
      <alignment horizontal="right" vertical="center" wrapText="1"/>
    </xf>
    <xf numFmtId="0" fontId="6" fillId="0" borderId="19" xfId="1" applyFont="1" applyBorder="1" applyAlignment="1">
      <alignment vertical="center"/>
    </xf>
    <xf numFmtId="49" fontId="4" fillId="0" borderId="0" xfId="1" applyNumberFormat="1" applyFont="1" applyAlignment="1">
      <alignment horizontal="left" vertical="center" indent="1"/>
    </xf>
    <xf numFmtId="49" fontId="4" fillId="0" borderId="0" xfId="1" applyNumberFormat="1" applyFont="1" applyAlignment="1">
      <alignment horizontal="right" vertical="center"/>
    </xf>
    <xf numFmtId="49" fontId="11" fillId="0" borderId="0" xfId="1" applyNumberFormat="1" applyFont="1" applyAlignment="1">
      <alignment vertical="center"/>
    </xf>
    <xf numFmtId="49" fontId="11" fillId="0" borderId="0" xfId="1" applyNumberFormat="1" applyFont="1" applyAlignment="1">
      <alignment vertical="center" wrapText="1"/>
    </xf>
    <xf numFmtId="49" fontId="1" fillId="0" borderId="0" xfId="1" applyNumberFormat="1" applyAlignment="1">
      <alignment vertical="center" wrapText="1"/>
    </xf>
    <xf numFmtId="49" fontId="6" fillId="0" borderId="0" xfId="1" applyNumberFormat="1" applyFont="1" applyAlignment="1">
      <alignment vertical="center"/>
    </xf>
    <xf numFmtId="2" fontId="6" fillId="0" borderId="0" xfId="1" applyNumberFormat="1" applyFont="1" applyAlignment="1">
      <alignment vertical="center"/>
    </xf>
    <xf numFmtId="2" fontId="6" fillId="0" borderId="17" xfId="1" applyNumberFormat="1" applyFont="1" applyBorder="1" applyAlignment="1">
      <alignment horizontal="right" vertical="center" indent="1"/>
    </xf>
    <xf numFmtId="49" fontId="14" fillId="0" borderId="4" xfId="1" applyNumberFormat="1" applyFont="1" applyBorder="1" applyAlignment="1">
      <alignment vertical="center"/>
    </xf>
    <xf numFmtId="2" fontId="6" fillId="0" borderId="0" xfId="1" applyNumberFormat="1" applyFont="1" applyAlignment="1">
      <alignment horizontal="right" vertical="center" indent="1"/>
    </xf>
    <xf numFmtId="0" fontId="36" fillId="0" borderId="0" xfId="1" applyFont="1" applyAlignment="1">
      <alignment horizontal="center" vertical="center"/>
    </xf>
    <xf numFmtId="0" fontId="37" fillId="0" borderId="0" xfId="1" applyFont="1" applyAlignment="1">
      <alignment vertical="center"/>
    </xf>
    <xf numFmtId="0" fontId="1" fillId="0" borderId="8" xfId="1" applyBorder="1" applyAlignment="1">
      <alignment vertical="center"/>
    </xf>
    <xf numFmtId="49" fontId="1" fillId="0" borderId="0" xfId="1" applyNumberFormat="1" applyAlignment="1">
      <alignment horizontal="center" vertical="center" wrapText="1"/>
    </xf>
    <xf numFmtId="2" fontId="1" fillId="0" borderId="0" xfId="1" applyNumberFormat="1" applyAlignment="1">
      <alignment horizontal="right" vertical="center" indent="1"/>
    </xf>
    <xf numFmtId="4" fontId="1" fillId="0" borderId="0" xfId="1" applyNumberFormat="1" applyAlignment="1">
      <alignment horizontal="center" vertical="center"/>
    </xf>
    <xf numFmtId="4" fontId="1" fillId="0" borderId="0" xfId="1" applyNumberFormat="1" applyAlignment="1">
      <alignment horizontal="left" vertical="center"/>
    </xf>
    <xf numFmtId="0" fontId="11" fillId="0" borderId="7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9" xfId="1" applyBorder="1" applyAlignment="1">
      <alignment vertical="center"/>
    </xf>
    <xf numFmtId="0" fontId="3" fillId="0" borderId="3" xfId="1" applyFont="1" applyBorder="1"/>
    <xf numFmtId="0" fontId="6" fillId="0" borderId="6" xfId="1" applyFont="1" applyBorder="1" applyAlignment="1">
      <alignment vertical="top"/>
    </xf>
    <xf numFmtId="4" fontId="11" fillId="0" borderId="7" xfId="1" applyNumberFormat="1" applyFont="1" applyBorder="1" applyAlignment="1">
      <alignment vertical="center"/>
    </xf>
    <xf numFmtId="4" fontId="11" fillId="0" borderId="20" xfId="1" applyNumberFormat="1" applyFont="1" applyBorder="1" applyAlignment="1">
      <alignment horizontal="center" vertical="center"/>
    </xf>
    <xf numFmtId="4" fontId="11" fillId="0" borderId="21" xfId="1" applyNumberFormat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1" fillId="0" borderId="7" xfId="1" applyFont="1" applyBorder="1" applyAlignment="1">
      <alignment horizontal="center" vertical="center" wrapText="1"/>
    </xf>
    <xf numFmtId="2" fontId="4" fillId="0" borderId="0" xfId="1" applyNumberFormat="1" applyFont="1" applyAlignment="1">
      <alignment vertical="center"/>
    </xf>
    <xf numFmtId="168" fontId="4" fillId="0" borderId="0" xfId="1" applyNumberFormat="1" applyFont="1" applyAlignment="1">
      <alignment horizontal="center" vertical="center"/>
    </xf>
    <xf numFmtId="2" fontId="4" fillId="0" borderId="0" xfId="1" applyNumberFormat="1" applyFont="1" applyAlignment="1">
      <alignment horizontal="right" vertical="center" indent="1"/>
    </xf>
    <xf numFmtId="49" fontId="4" fillId="2" borderId="22" xfId="1" applyNumberFormat="1" applyFont="1" applyFill="1" applyBorder="1" applyAlignment="1" applyProtection="1">
      <alignment horizontal="left" vertical="center"/>
      <protection locked="0"/>
    </xf>
    <xf numFmtId="49" fontId="4" fillId="2" borderId="21" xfId="1" applyNumberFormat="1" applyFont="1" applyFill="1" applyBorder="1" applyAlignment="1" applyProtection="1">
      <alignment horizontal="left" vertical="center"/>
      <protection locked="0"/>
    </xf>
    <xf numFmtId="49" fontId="38" fillId="2" borderId="15" xfId="0" applyNumberFormat="1" applyFont="1" applyFill="1" applyBorder="1" applyAlignment="1" applyProtection="1">
      <alignment horizontal="left"/>
      <protection locked="0"/>
    </xf>
    <xf numFmtId="0" fontId="6" fillId="2" borderId="2" xfId="1" applyFont="1" applyFill="1" applyBorder="1" applyAlignment="1" applyProtection="1">
      <alignment horizontal="center" vertical="center"/>
      <protection locked="0"/>
    </xf>
    <xf numFmtId="4" fontId="4" fillId="2" borderId="23" xfId="1" applyNumberFormat="1" applyFont="1" applyFill="1" applyBorder="1" applyAlignment="1" applyProtection="1">
      <alignment horizontal="right" vertical="center" indent="1"/>
      <protection locked="0"/>
    </xf>
    <xf numFmtId="4" fontId="6" fillId="2" borderId="17" xfId="1" applyNumberFormat="1" applyFont="1" applyFill="1" applyBorder="1" applyAlignment="1" applyProtection="1">
      <alignment horizontal="right" vertical="center" indent="1"/>
      <protection locked="0"/>
    </xf>
    <xf numFmtId="49" fontId="4" fillId="2" borderId="7" xfId="1" applyNumberFormat="1" applyFont="1" applyFill="1" applyBorder="1" applyAlignment="1" applyProtection="1">
      <alignment horizontal="center" vertical="center"/>
      <protection locked="0"/>
    </xf>
    <xf numFmtId="49" fontId="4" fillId="2" borderId="15" xfId="1" applyNumberFormat="1" applyFont="1" applyFill="1" applyBorder="1" applyAlignment="1" applyProtection="1">
      <alignment horizontal="center" vertical="center"/>
      <protection locked="0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49" fontId="4" fillId="2" borderId="6" xfId="1" applyNumberFormat="1" applyFont="1" applyFill="1" applyBorder="1" applyAlignment="1" applyProtection="1">
      <alignment horizontal="center" vertical="center"/>
      <protection locked="0"/>
    </xf>
    <xf numFmtId="49" fontId="4" fillId="2" borderId="24" xfId="1" applyNumberFormat="1" applyFont="1" applyFill="1" applyBorder="1" applyAlignment="1" applyProtection="1">
      <alignment horizontal="center" vertical="center"/>
      <protection locked="0"/>
    </xf>
    <xf numFmtId="14" fontId="4" fillId="0" borderId="23" xfId="1" applyNumberFormat="1" applyFont="1" applyBorder="1" applyAlignment="1">
      <alignment vertical="center"/>
    </xf>
    <xf numFmtId="0" fontId="1" fillId="0" borderId="6" xfId="1" applyBorder="1" applyAlignment="1">
      <alignment horizontal="center" vertical="center"/>
    </xf>
    <xf numFmtId="49" fontId="1" fillId="0" borderId="7" xfId="1" applyNumberFormat="1" applyBorder="1" applyAlignment="1">
      <alignment vertical="center"/>
    </xf>
    <xf numFmtId="49" fontId="1" fillId="0" borderId="19" xfId="1" applyNumberFormat="1" applyBorder="1" applyAlignment="1">
      <alignment vertical="center"/>
    </xf>
    <xf numFmtId="49" fontId="11" fillId="0" borderId="12" xfId="1" applyNumberFormat="1" applyFont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2" fontId="4" fillId="2" borderId="23" xfId="1" applyNumberFormat="1" applyFont="1" applyFill="1" applyBorder="1" applyAlignment="1" applyProtection="1">
      <alignment horizontal="right" vertical="center" indent="1"/>
      <protection locked="0"/>
    </xf>
    <xf numFmtId="49" fontId="4" fillId="2" borderId="4" xfId="1" applyNumberFormat="1" applyFont="1" applyFill="1" applyBorder="1" applyAlignment="1" applyProtection="1">
      <alignment horizontal="center" vertical="center"/>
      <protection locked="0"/>
    </xf>
    <xf numFmtId="2" fontId="6" fillId="0" borderId="25" xfId="1" applyNumberFormat="1" applyFont="1" applyBorder="1" applyAlignment="1">
      <alignment horizontal="right" vertical="center" indent="1"/>
    </xf>
    <xf numFmtId="0" fontId="37" fillId="0" borderId="0" xfId="1" applyFont="1" applyAlignment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  <protection locked="0"/>
    </xf>
    <xf numFmtId="2" fontId="4" fillId="2" borderId="6" xfId="1" applyNumberFormat="1" applyFont="1" applyFill="1" applyBorder="1" applyAlignment="1" applyProtection="1">
      <alignment horizontal="right" vertical="center" indent="1"/>
      <protection locked="0"/>
    </xf>
    <xf numFmtId="49" fontId="4" fillId="2" borderId="10" xfId="1" applyNumberFormat="1" applyFont="1" applyFill="1" applyBorder="1" applyAlignment="1" applyProtection="1">
      <alignment vertical="center"/>
      <protection locked="0"/>
    </xf>
    <xf numFmtId="49" fontId="4" fillId="2" borderId="26" xfId="1" applyNumberFormat="1" applyFont="1" applyFill="1" applyBorder="1" applyAlignment="1" applyProtection="1">
      <alignment vertical="center"/>
      <protection locked="0"/>
    </xf>
    <xf numFmtId="49" fontId="4" fillId="2" borderId="24" xfId="1" applyNumberFormat="1" applyFont="1" applyFill="1" applyBorder="1" applyAlignment="1" applyProtection="1">
      <alignment vertical="center"/>
      <protection locked="0"/>
    </xf>
    <xf numFmtId="49" fontId="11" fillId="0" borderId="27" xfId="1" applyNumberFormat="1" applyFont="1" applyBorder="1" applyAlignment="1">
      <alignment vertical="center"/>
    </xf>
    <xf numFmtId="49" fontId="9" fillId="0" borderId="9" xfId="1" applyNumberFormat="1" applyFont="1" applyBorder="1" applyAlignment="1">
      <alignment vertical="center"/>
    </xf>
    <xf numFmtId="49" fontId="9" fillId="0" borderId="11" xfId="1" applyNumberFormat="1" applyFont="1" applyBorder="1" applyAlignment="1">
      <alignment vertical="center"/>
    </xf>
    <xf numFmtId="49" fontId="9" fillId="0" borderId="6" xfId="1" applyNumberFormat="1" applyFont="1" applyBorder="1" applyAlignment="1">
      <alignment vertical="center"/>
    </xf>
    <xf numFmtId="49" fontId="4" fillId="2" borderId="22" xfId="1" applyNumberFormat="1" applyFont="1" applyFill="1" applyBorder="1" applyAlignment="1" applyProtection="1">
      <alignment vertical="center"/>
      <protection locked="0"/>
    </xf>
    <xf numFmtId="0" fontId="4" fillId="0" borderId="7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 vertical="center"/>
    </xf>
    <xf numFmtId="49" fontId="9" fillId="0" borderId="11" xfId="1" applyNumberFormat="1" applyFont="1" applyBorder="1" applyAlignment="1">
      <alignment horizontal="center" vertical="center"/>
    </xf>
    <xf numFmtId="49" fontId="1" fillId="0" borderId="19" xfId="1" applyNumberFormat="1" applyBorder="1" applyAlignment="1">
      <alignment horizontal="center" vertical="center"/>
    </xf>
    <xf numFmtId="49" fontId="11" fillId="0" borderId="4" xfId="1" applyNumberFormat="1" applyFont="1" applyBorder="1" applyAlignment="1">
      <alignment vertical="center"/>
    </xf>
    <xf numFmtId="49" fontId="15" fillId="0" borderId="4" xfId="1" applyNumberFormat="1" applyFont="1" applyBorder="1" applyAlignment="1">
      <alignment horizontal="center" vertical="center"/>
    </xf>
    <xf numFmtId="2" fontId="7" fillId="0" borderId="4" xfId="1" applyNumberFormat="1" applyFont="1" applyBorder="1" applyAlignment="1">
      <alignment horizontal="right" vertical="center"/>
    </xf>
    <xf numFmtId="49" fontId="4" fillId="0" borderId="12" xfId="1" applyNumberFormat="1" applyFont="1" applyBorder="1" applyAlignment="1">
      <alignment vertical="center"/>
    </xf>
    <xf numFmtId="49" fontId="4" fillId="0" borderId="14" xfId="1" applyNumberFormat="1" applyFont="1" applyBorder="1" applyAlignment="1">
      <alignment vertical="center"/>
    </xf>
    <xf numFmtId="49" fontId="4" fillId="0" borderId="12" xfId="1" applyNumberFormat="1" applyFont="1" applyBorder="1" applyAlignment="1">
      <alignment horizontal="right" vertical="center"/>
    </xf>
    <xf numFmtId="0" fontId="39" fillId="0" borderId="12" xfId="1" applyFont="1" applyBorder="1" applyAlignment="1">
      <alignment horizontal="right" vertical="center"/>
    </xf>
    <xf numFmtId="49" fontId="4" fillId="0" borderId="13" xfId="1" applyNumberFormat="1" applyFont="1" applyBorder="1" applyAlignment="1">
      <alignment vertical="center"/>
    </xf>
    <xf numFmtId="0" fontId="39" fillId="0" borderId="14" xfId="1" applyFont="1" applyBorder="1" applyAlignment="1">
      <alignment horizontal="right" vertical="center"/>
    </xf>
    <xf numFmtId="1" fontId="4" fillId="2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4" xfId="1" applyFont="1" applyBorder="1" applyAlignment="1">
      <alignment horizontal="center" vertical="center"/>
    </xf>
    <xf numFmtId="169" fontId="4" fillId="2" borderId="7" xfId="1" applyNumberFormat="1" applyFont="1" applyFill="1" applyBorder="1" applyAlignment="1" applyProtection="1">
      <alignment horizontal="center" vertical="center"/>
      <protection locked="0"/>
    </xf>
    <xf numFmtId="169" fontId="4" fillId="2" borderId="23" xfId="1" applyNumberFormat="1" applyFont="1" applyFill="1" applyBorder="1" applyAlignment="1" applyProtection="1">
      <alignment horizontal="center" vertical="center"/>
      <protection locked="0"/>
    </xf>
    <xf numFmtId="49" fontId="4" fillId="2" borderId="9" xfId="1" applyNumberFormat="1" applyFont="1" applyFill="1" applyBorder="1" applyAlignment="1" applyProtection="1">
      <alignment horizontal="center" vertical="center"/>
      <protection locked="0"/>
    </xf>
    <xf numFmtId="2" fontId="6" fillId="3" borderId="2" xfId="1" applyNumberFormat="1" applyFont="1" applyFill="1" applyBorder="1" applyAlignment="1">
      <alignment horizontal="right" vertical="center" indent="1"/>
    </xf>
    <xf numFmtId="1" fontId="8" fillId="0" borderId="28" xfId="1" applyNumberFormat="1" applyFont="1" applyBorder="1" applyAlignment="1">
      <alignment horizontal="center" vertical="center"/>
    </xf>
    <xf numFmtId="1" fontId="8" fillId="0" borderId="29" xfId="1" applyNumberFormat="1" applyFont="1" applyBorder="1" applyAlignment="1">
      <alignment horizontal="center" vertical="center"/>
    </xf>
    <xf numFmtId="165" fontId="8" fillId="0" borderId="30" xfId="1" applyNumberFormat="1" applyFont="1" applyBorder="1" applyAlignment="1">
      <alignment vertical="center"/>
    </xf>
    <xf numFmtId="165" fontId="8" fillId="0" borderId="31" xfId="1" applyNumberFormat="1" applyFont="1" applyBorder="1" applyAlignment="1">
      <alignment vertical="center"/>
    </xf>
    <xf numFmtId="165" fontId="8" fillId="0" borderId="32" xfId="1" applyNumberFormat="1" applyFont="1" applyBorder="1" applyAlignment="1">
      <alignment vertical="center"/>
    </xf>
    <xf numFmtId="0" fontId="21" fillId="0" borderId="12" xfId="1" applyFont="1" applyBorder="1" applyAlignment="1">
      <alignment vertical="center"/>
    </xf>
    <xf numFmtId="4" fontId="4" fillId="0" borderId="1" xfId="1" applyNumberFormat="1" applyFont="1" applyBorder="1" applyAlignment="1">
      <alignment vertical="center"/>
    </xf>
    <xf numFmtId="0" fontId="4" fillId="0" borderId="1" xfId="1" applyFont="1" applyBorder="1" applyAlignment="1">
      <alignment horizontal="left" vertical="center" indent="1"/>
    </xf>
    <xf numFmtId="0" fontId="40" fillId="0" borderId="0" xfId="1" applyFont="1" applyAlignment="1">
      <alignment horizontal="right" vertical="center" wrapText="1"/>
    </xf>
    <xf numFmtId="0" fontId="15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40" fillId="0" borderId="13" xfId="1" applyFont="1" applyBorder="1" applyAlignment="1">
      <alignment vertical="center" wrapText="1"/>
    </xf>
    <xf numFmtId="0" fontId="40" fillId="0" borderId="14" xfId="1" applyFont="1" applyBorder="1" applyAlignment="1">
      <alignment vertical="center" wrapText="1"/>
    </xf>
    <xf numFmtId="49" fontId="8" fillId="0" borderId="8" xfId="1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49" fontId="23" fillId="0" borderId="3" xfId="1" applyNumberFormat="1" applyFont="1" applyBorder="1" applyAlignment="1">
      <alignment vertical="center"/>
    </xf>
    <xf numFmtId="49" fontId="23" fillId="0" borderId="14" xfId="1" applyNumberFormat="1" applyFont="1" applyBorder="1" applyAlignment="1">
      <alignment vertical="center" wrapText="1"/>
    </xf>
    <xf numFmtId="49" fontId="23" fillId="0" borderId="3" xfId="1" applyNumberFormat="1" applyFont="1" applyBorder="1" applyAlignment="1">
      <alignment vertical="center" wrapText="1"/>
    </xf>
    <xf numFmtId="0" fontId="1" fillId="0" borderId="7" xfId="1" applyBorder="1" applyAlignment="1">
      <alignment vertical="center"/>
    </xf>
    <xf numFmtId="2" fontId="1" fillId="0" borderId="2" xfId="1" applyNumberFormat="1" applyBorder="1" applyAlignment="1">
      <alignment horizontal="center" vertical="center"/>
    </xf>
    <xf numFmtId="2" fontId="1" fillId="0" borderId="7" xfId="1" applyNumberFormat="1" applyBorder="1" applyAlignment="1">
      <alignment horizontal="center" vertical="center"/>
    </xf>
    <xf numFmtId="0" fontId="1" fillId="0" borderId="13" xfId="1" applyBorder="1" applyAlignment="1">
      <alignment vertical="center"/>
    </xf>
    <xf numFmtId="0" fontId="4" fillId="0" borderId="13" xfId="1" applyFont="1" applyBorder="1" applyAlignment="1">
      <alignment horizontal="right" vertical="center"/>
    </xf>
    <xf numFmtId="166" fontId="4" fillId="0" borderId="19" xfId="1" applyNumberFormat="1" applyFont="1" applyBorder="1" applyAlignment="1">
      <alignment horizontal="right" vertical="center"/>
    </xf>
    <xf numFmtId="14" fontId="9" fillId="0" borderId="19" xfId="1" applyNumberFormat="1" applyFont="1" applyBorder="1" applyAlignment="1">
      <alignment horizontal="left" vertical="center" indent="1"/>
    </xf>
    <xf numFmtId="49" fontId="4" fillId="0" borderId="19" xfId="1" applyNumberFormat="1" applyFont="1" applyBorder="1" applyAlignment="1">
      <alignment horizontal="right" vertical="center"/>
    </xf>
    <xf numFmtId="49" fontId="4" fillId="2" borderId="23" xfId="1" applyNumberFormat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right" vertical="center" indent="1"/>
    </xf>
    <xf numFmtId="166" fontId="4" fillId="0" borderId="0" xfId="1" applyNumberFormat="1" applyFont="1" applyAlignment="1">
      <alignment horizontal="right" vertical="center" inden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 indent="1"/>
    </xf>
    <xf numFmtId="0" fontId="38" fillId="0" borderId="9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center" indent="1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171" fontId="38" fillId="0" borderId="2" xfId="0" applyNumberFormat="1" applyFont="1" applyBorder="1" applyAlignment="1">
      <alignment horizontal="center" vertical="center"/>
    </xf>
    <xf numFmtId="170" fontId="38" fillId="0" borderId="2" xfId="0" applyNumberFormat="1" applyFont="1" applyBorder="1" applyAlignment="1">
      <alignment horizontal="center" vertical="center"/>
    </xf>
    <xf numFmtId="165" fontId="38" fillId="0" borderId="2" xfId="0" applyNumberFormat="1" applyFont="1" applyBorder="1" applyAlignment="1">
      <alignment horizontal="center" vertical="center"/>
    </xf>
    <xf numFmtId="14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" fillId="4" borderId="29" xfId="1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" fillId="0" borderId="0" xfId="1" applyFont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8" xfId="0" applyBorder="1" applyAlignment="1">
      <alignment wrapText="1"/>
    </xf>
    <xf numFmtId="0" fontId="30" fillId="0" borderId="0" xfId="0" applyFont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47" fillId="0" borderId="8" xfId="0" applyFont="1" applyBorder="1" applyAlignment="1">
      <alignment horizontal="right" vertical="top" wrapText="1"/>
    </xf>
    <xf numFmtId="49" fontId="47" fillId="0" borderId="8" xfId="0" applyNumberFormat="1" applyFont="1" applyBorder="1" applyAlignment="1">
      <alignment horizontal="right" vertical="top" wrapText="1"/>
    </xf>
    <xf numFmtId="49" fontId="0" fillId="0" borderId="0" xfId="0" applyNumberFormat="1" applyAlignment="1">
      <alignment vertical="top" wrapText="1"/>
    </xf>
    <xf numFmtId="49" fontId="0" fillId="0" borderId="8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47" fillId="0" borderId="9" xfId="0" applyNumberFormat="1" applyFont="1" applyBorder="1" applyAlignment="1">
      <alignment horizontal="right" vertical="top"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0" fontId="48" fillId="0" borderId="3" xfId="0" applyFont="1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30" fillId="0" borderId="9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0" fillId="0" borderId="8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0" fillId="0" borderId="6" xfId="0" applyBorder="1" applyAlignment="1">
      <alignment horizontal="left"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49" fillId="0" borderId="0" xfId="0" applyNumberFormat="1" applyFont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left" vertical="top"/>
    </xf>
    <xf numFmtId="49" fontId="50" fillId="5" borderId="2" xfId="0" applyNumberFormat="1" applyFont="1" applyFill="1" applyBorder="1" applyAlignment="1">
      <alignment horizontal="center" vertical="top"/>
    </xf>
    <xf numFmtId="0" fontId="50" fillId="5" borderId="2" xfId="0" applyFont="1" applyFill="1" applyBorder="1" applyAlignment="1">
      <alignment horizontal="center" vertical="top"/>
    </xf>
    <xf numFmtId="0" fontId="50" fillId="5" borderId="2" xfId="0" applyFont="1" applyFill="1" applyBorder="1" applyAlignment="1">
      <alignment horizontal="left" vertical="top"/>
    </xf>
    <xf numFmtId="49" fontId="50" fillId="5" borderId="2" xfId="0" applyNumberFormat="1" applyFont="1" applyFill="1" applyBorder="1" applyAlignment="1">
      <alignment horizontal="left" vertical="top"/>
    </xf>
    <xf numFmtId="0" fontId="50" fillId="5" borderId="2" xfId="0" applyFont="1" applyFill="1" applyBorder="1" applyAlignment="1">
      <alignment horizontal="left" vertical="top" wrapText="1"/>
    </xf>
    <xf numFmtId="49" fontId="49" fillId="0" borderId="2" xfId="0" applyNumberFormat="1" applyFont="1" applyBorder="1" applyAlignment="1">
      <alignment horizontal="center" vertical="top"/>
    </xf>
    <xf numFmtId="168" fontId="49" fillId="0" borderId="2" xfId="0" applyNumberFormat="1" applyFont="1" applyBorder="1" applyAlignment="1">
      <alignment horizontal="center" vertical="top"/>
    </xf>
    <xf numFmtId="49" fontId="49" fillId="0" borderId="2" xfId="0" applyNumberFormat="1" applyFont="1" applyBorder="1" applyAlignment="1">
      <alignment horizontal="left" vertical="top" wrapText="1"/>
    </xf>
    <xf numFmtId="49" fontId="49" fillId="0" borderId="27" xfId="0" applyNumberFormat="1" applyFont="1" applyBorder="1" applyAlignment="1">
      <alignment horizontal="center" vertical="top"/>
    </xf>
    <xf numFmtId="168" fontId="49" fillId="0" borderId="27" xfId="0" applyNumberFormat="1" applyFont="1" applyBorder="1" applyAlignment="1">
      <alignment horizontal="center" vertical="top"/>
    </xf>
    <xf numFmtId="49" fontId="49" fillId="0" borderId="12" xfId="0" applyNumberFormat="1" applyFont="1" applyBorder="1" applyAlignment="1">
      <alignment horizontal="left" vertical="top"/>
    </xf>
    <xf numFmtId="0" fontId="6" fillId="0" borderId="0" xfId="1" applyFont="1" applyAlignment="1">
      <alignment vertical="top"/>
    </xf>
    <xf numFmtId="168" fontId="38" fillId="2" borderId="2" xfId="0" applyNumberFormat="1" applyFont="1" applyFill="1" applyBorder="1" applyAlignment="1" applyProtection="1">
      <alignment horizontal="center" vertical="center"/>
      <protection locked="0"/>
    </xf>
    <xf numFmtId="170" fontId="38" fillId="2" borderId="2" xfId="0" applyNumberFormat="1" applyFont="1" applyFill="1" applyBorder="1" applyAlignment="1" applyProtection="1">
      <alignment horizontal="center" vertical="center"/>
      <protection locked="0"/>
    </xf>
    <xf numFmtId="165" fontId="38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34" xfId="1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left" vertical="center" indent="1"/>
    </xf>
    <xf numFmtId="49" fontId="7" fillId="0" borderId="0" xfId="1" applyNumberFormat="1" applyFont="1" applyAlignment="1">
      <alignment horizontal="right" vertical="center" indent="1"/>
    </xf>
    <xf numFmtId="0" fontId="7" fillId="0" borderId="0" xfId="1" applyFont="1" applyAlignment="1">
      <alignment horizontal="center" vertical="center"/>
    </xf>
    <xf numFmtId="0" fontId="35" fillId="2" borderId="24" xfId="1" applyFont="1" applyFill="1" applyBorder="1" applyAlignment="1" applyProtection="1">
      <alignment vertical="center"/>
      <protection locked="0"/>
    </xf>
    <xf numFmtId="0" fontId="16" fillId="0" borderId="2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12" xfId="1" applyFont="1" applyBorder="1" applyAlignment="1">
      <alignment horizontal="left"/>
    </xf>
    <xf numFmtId="0" fontId="15" fillId="0" borderId="0" xfId="1" applyFont="1" applyAlignment="1">
      <alignment horizontal="left" vertical="center"/>
    </xf>
    <xf numFmtId="0" fontId="39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49" fontId="8" fillId="0" borderId="0" xfId="1" applyNumberFormat="1" applyFont="1" applyAlignment="1">
      <alignment vertical="center"/>
    </xf>
    <xf numFmtId="0" fontId="4" fillId="0" borderId="7" xfId="1" applyFont="1" applyBorder="1" applyAlignment="1">
      <alignment horizontal="right" vertical="center" indent="1"/>
    </xf>
    <xf numFmtId="0" fontId="1" fillId="0" borderId="12" xfId="1" applyBorder="1" applyAlignment="1">
      <alignment vertical="center"/>
    </xf>
    <xf numFmtId="0" fontId="1" fillId="0" borderId="19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2" fontId="1" fillId="0" borderId="35" xfId="1" applyNumberFormat="1" applyBorder="1" applyAlignment="1">
      <alignment horizontal="center" vertical="center"/>
    </xf>
    <xf numFmtId="0" fontId="1" fillId="0" borderId="14" xfId="1" applyBorder="1" applyAlignment="1">
      <alignment vertical="center"/>
    </xf>
    <xf numFmtId="0" fontId="4" fillId="2" borderId="22" xfId="1" applyFont="1" applyFill="1" applyBorder="1" applyAlignment="1" applyProtection="1">
      <alignment horizontal="center" vertical="center"/>
      <protection locked="0"/>
    </xf>
    <xf numFmtId="49" fontId="4" fillId="2" borderId="7" xfId="1" applyNumberFormat="1" applyFont="1" applyFill="1" applyBorder="1" applyAlignment="1" applyProtection="1">
      <alignment vertical="center"/>
      <protection locked="0"/>
    </xf>
    <xf numFmtId="49" fontId="4" fillId="2" borderId="15" xfId="1" applyNumberFormat="1" applyFont="1" applyFill="1" applyBorder="1" applyAlignment="1" applyProtection="1">
      <alignment vertical="center"/>
      <protection locked="0"/>
    </xf>
    <xf numFmtId="49" fontId="4" fillId="2" borderId="7" xfId="1" applyNumberFormat="1" applyFont="1" applyFill="1" applyBorder="1" applyAlignment="1" applyProtection="1">
      <alignment horizontal="left" vertical="center"/>
      <protection locked="0"/>
    </xf>
    <xf numFmtId="49" fontId="4" fillId="2" borderId="15" xfId="1" applyNumberFormat="1" applyFont="1" applyFill="1" applyBorder="1" applyAlignment="1" applyProtection="1">
      <alignment horizontal="left" vertical="center"/>
      <protection locked="0"/>
    </xf>
    <xf numFmtId="49" fontId="11" fillId="0" borderId="2" xfId="1" applyNumberFormat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5" fillId="0" borderId="0" xfId="1" applyFont="1" applyAlignment="1">
      <alignment textRotation="90"/>
    </xf>
    <xf numFmtId="0" fontId="15" fillId="0" borderId="11" xfId="1" applyFont="1" applyBorder="1" applyAlignment="1">
      <alignment textRotation="90"/>
    </xf>
    <xf numFmtId="49" fontId="15" fillId="0" borderId="2" xfId="1" applyNumberFormat="1" applyFont="1" applyBorder="1" applyAlignment="1">
      <alignment vertical="center"/>
    </xf>
    <xf numFmtId="0" fontId="15" fillId="0" borderId="2" xfId="1" applyFont="1" applyBorder="1" applyAlignment="1">
      <alignment vertical="center"/>
    </xf>
    <xf numFmtId="0" fontId="15" fillId="0" borderId="2" xfId="1" applyFont="1" applyBorder="1" applyAlignment="1">
      <alignment horizontal="left" vertical="center"/>
    </xf>
    <xf numFmtId="0" fontId="16" fillId="0" borderId="5" xfId="1" applyFont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" fontId="1" fillId="0" borderId="2" xfId="1" applyNumberFormat="1" applyBorder="1" applyAlignment="1">
      <alignment horizontal="center" vertical="center"/>
    </xf>
    <xf numFmtId="168" fontId="4" fillId="2" borderId="2" xfId="1" applyNumberFormat="1" applyFont="1" applyFill="1" applyBorder="1" applyAlignment="1" applyProtection="1">
      <alignment vertical="center"/>
      <protection locked="0"/>
    </xf>
    <xf numFmtId="168" fontId="4" fillId="0" borderId="2" xfId="1" applyNumberFormat="1" applyFont="1" applyBorder="1" applyAlignment="1">
      <alignment vertical="center"/>
    </xf>
    <xf numFmtId="168" fontId="4" fillId="2" borderId="5" xfId="1" applyNumberFormat="1" applyFont="1" applyFill="1" applyBorder="1" applyAlignment="1" applyProtection="1">
      <alignment vertical="center"/>
      <protection locked="0"/>
    </xf>
    <xf numFmtId="168" fontId="4" fillId="0" borderId="23" xfId="1" applyNumberFormat="1" applyFont="1" applyBorder="1" applyAlignment="1">
      <alignment vertical="center"/>
    </xf>
    <xf numFmtId="0" fontId="1" fillId="0" borderId="9" xfId="1" applyBorder="1" applyAlignment="1">
      <alignment horizontal="center" vertical="center"/>
    </xf>
    <xf numFmtId="2" fontId="1" fillId="0" borderId="36" xfId="1" applyNumberFormat="1" applyBorder="1" applyAlignment="1">
      <alignment horizontal="center" vertical="center"/>
    </xf>
    <xf numFmtId="2" fontId="1" fillId="0" borderId="11" xfId="1" applyNumberFormat="1" applyBorder="1" applyAlignment="1">
      <alignment vertical="center"/>
    </xf>
    <xf numFmtId="0" fontId="3" fillId="0" borderId="0" xfId="1" applyFont="1" applyAlignment="1">
      <alignment vertical="center"/>
    </xf>
    <xf numFmtId="0" fontId="2" fillId="0" borderId="37" xfId="1" applyFont="1" applyBorder="1" applyAlignment="1">
      <alignment vertical="center"/>
    </xf>
    <xf numFmtId="49" fontId="2" fillId="0" borderId="0" xfId="1" applyNumberFormat="1" applyFont="1" applyAlignment="1">
      <alignment vertical="center"/>
    </xf>
    <xf numFmtId="0" fontId="13" fillId="0" borderId="8" xfId="1" applyFont="1" applyBorder="1" applyAlignment="1">
      <alignment vertical="center"/>
    </xf>
    <xf numFmtId="4" fontId="10" fillId="0" borderId="0" xfId="1" applyNumberFormat="1" applyFont="1" applyAlignment="1">
      <alignment horizontal="center" vertical="center"/>
    </xf>
    <xf numFmtId="0" fontId="51" fillId="0" borderId="0" xfId="1" applyFont="1" applyAlignment="1">
      <alignment horizontal="center" vertical="center"/>
    </xf>
    <xf numFmtId="49" fontId="23" fillId="0" borderId="0" xfId="1" applyNumberFormat="1" applyFont="1" applyAlignment="1">
      <alignment vertical="center"/>
    </xf>
    <xf numFmtId="49" fontId="23" fillId="0" borderId="0" xfId="1" applyNumberFormat="1" applyFont="1" applyAlignment="1">
      <alignment vertical="center" wrapText="1"/>
    </xf>
    <xf numFmtId="165" fontId="38" fillId="0" borderId="0" xfId="0" applyNumberFormat="1" applyFont="1" applyAlignment="1">
      <alignment horizontal="left" vertical="center"/>
    </xf>
    <xf numFmtId="2" fontId="46" fillId="0" borderId="2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8" fillId="0" borderId="8" xfId="0" applyFont="1" applyBorder="1" applyAlignment="1">
      <alignment horizontal="right" vertical="center" indent="1"/>
    </xf>
    <xf numFmtId="0" fontId="9" fillId="0" borderId="3" xfId="1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49" fontId="26" fillId="0" borderId="11" xfId="1" applyNumberFormat="1" applyFont="1" applyBorder="1" applyAlignment="1">
      <alignment horizontal="center" vertical="top"/>
    </xf>
    <xf numFmtId="0" fontId="38" fillId="0" borderId="38" xfId="0" applyFont="1" applyBorder="1" applyAlignment="1">
      <alignment horizontal="center" vertical="center"/>
    </xf>
    <xf numFmtId="0" fontId="9" fillId="0" borderId="38" xfId="1" applyFont="1" applyBorder="1" applyAlignment="1">
      <alignment vertical="center"/>
    </xf>
    <xf numFmtId="0" fontId="7" fillId="0" borderId="38" xfId="1" applyFont="1" applyBorder="1" applyAlignment="1">
      <alignment horizontal="center" vertical="top"/>
    </xf>
    <xf numFmtId="49" fontId="7" fillId="0" borderId="38" xfId="1" applyNumberFormat="1" applyFont="1" applyBorder="1" applyAlignment="1">
      <alignment horizontal="center" vertical="top"/>
    </xf>
    <xf numFmtId="0" fontId="42" fillId="0" borderId="38" xfId="0" applyFont="1" applyBorder="1" applyAlignment="1">
      <alignment horizontal="center" vertical="center"/>
    </xf>
    <xf numFmtId="2" fontId="46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49" fontId="46" fillId="0" borderId="2" xfId="0" applyNumberFormat="1" applyFont="1" applyBorder="1" applyAlignment="1">
      <alignment horizontal="center" vertical="center"/>
    </xf>
    <xf numFmtId="0" fontId="1" fillId="0" borderId="0" xfId="1" applyAlignment="1">
      <alignment horizontal="right" vertical="center" indent="1"/>
    </xf>
    <xf numFmtId="0" fontId="53" fillId="0" borderId="2" xfId="0" applyFont="1" applyBorder="1" applyAlignment="1">
      <alignment horizontal="center" vertical="center"/>
    </xf>
    <xf numFmtId="167" fontId="38" fillId="2" borderId="2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textRotation="90"/>
    </xf>
    <xf numFmtId="4" fontId="1" fillId="0" borderId="2" xfId="1" applyNumberForma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5" fillId="0" borderId="0" xfId="1" applyFont="1" applyAlignment="1">
      <alignment horizontal="left" textRotation="90"/>
    </xf>
    <xf numFmtId="0" fontId="15" fillId="0" borderId="11" xfId="1" applyFont="1" applyBorder="1" applyAlignment="1">
      <alignment horizontal="left" textRotation="90"/>
    </xf>
    <xf numFmtId="0" fontId="15" fillId="0" borderId="0" xfId="1" applyFont="1" applyAlignment="1">
      <alignment horizontal="center" textRotation="90"/>
    </xf>
    <xf numFmtId="0" fontId="15" fillId="0" borderId="11" xfId="1" applyFont="1" applyBorder="1" applyAlignment="1">
      <alignment horizontal="center" textRotation="90"/>
    </xf>
    <xf numFmtId="0" fontId="16" fillId="0" borderId="4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top"/>
    </xf>
    <xf numFmtId="0" fontId="4" fillId="0" borderId="39" xfId="1" applyFont="1" applyBorder="1" applyAlignment="1">
      <alignment horizontal="center" vertical="top"/>
    </xf>
    <xf numFmtId="0" fontId="46" fillId="0" borderId="0" xfId="0" applyFont="1" applyAlignment="1">
      <alignment horizontal="left" vertical="center" indent="1"/>
    </xf>
    <xf numFmtId="0" fontId="46" fillId="0" borderId="7" xfId="0" applyFont="1" applyBorder="1" applyAlignment="1">
      <alignment horizontal="center" vertical="center"/>
    </xf>
    <xf numFmtId="0" fontId="46" fillId="0" borderId="2" xfId="0" applyFont="1" applyBorder="1" applyAlignment="1">
      <alignment horizontal="left" vertical="center" indent="1"/>
    </xf>
    <xf numFmtId="0" fontId="53" fillId="0" borderId="7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left" vertical="center" indent="1"/>
    </xf>
    <xf numFmtId="164" fontId="46" fillId="0" borderId="41" xfId="0" applyNumberFormat="1" applyFont="1" applyBorder="1" applyAlignment="1">
      <alignment horizontal="left" vertical="center" indent="1"/>
    </xf>
    <xf numFmtId="0" fontId="52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left" vertical="center" indent="1"/>
    </xf>
    <xf numFmtId="0" fontId="46" fillId="0" borderId="44" xfId="0" applyFont="1" applyBorder="1" applyAlignment="1">
      <alignment horizontal="left" vertical="center" indent="1"/>
    </xf>
    <xf numFmtId="0" fontId="52" fillId="0" borderId="45" xfId="0" applyFont="1" applyBorder="1" applyAlignment="1">
      <alignment horizontal="center" vertical="center"/>
    </xf>
    <xf numFmtId="0" fontId="46" fillId="0" borderId="5" xfId="0" applyFont="1" applyBorder="1" applyAlignment="1">
      <alignment horizontal="left" vertical="center" indent="1"/>
    </xf>
    <xf numFmtId="0" fontId="46" fillId="0" borderId="46" xfId="0" applyFont="1" applyBorder="1" applyAlignment="1">
      <alignment horizontal="left" vertical="center" indent="1"/>
    </xf>
    <xf numFmtId="0" fontId="52" fillId="0" borderId="47" xfId="0" applyFont="1" applyBorder="1" applyAlignment="1">
      <alignment horizontal="center" vertical="center"/>
    </xf>
    <xf numFmtId="49" fontId="53" fillId="0" borderId="2" xfId="0" applyNumberFormat="1" applyFont="1" applyBorder="1" applyAlignment="1">
      <alignment horizontal="center" vertical="center"/>
    </xf>
    <xf numFmtId="167" fontId="46" fillId="0" borderId="0" xfId="0" applyNumberFormat="1" applyFont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top"/>
    </xf>
    <xf numFmtId="0" fontId="46" fillId="6" borderId="2" xfId="0" applyFont="1" applyFill="1" applyBorder="1" applyAlignment="1">
      <alignment horizontal="center" vertical="center"/>
    </xf>
    <xf numFmtId="0" fontId="46" fillId="6" borderId="27" xfId="0" applyFont="1" applyFill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9" fillId="0" borderId="19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9" xfId="0" applyFont="1" applyBorder="1" applyAlignment="1">
      <alignment horizontal="left" vertical="center" indent="1"/>
    </xf>
    <xf numFmtId="49" fontId="4" fillId="2" borderId="19" xfId="1" applyNumberFormat="1" applyFont="1" applyFill="1" applyBorder="1" applyAlignment="1" applyProtection="1">
      <alignment vertical="center"/>
      <protection locked="0"/>
    </xf>
    <xf numFmtId="2" fontId="4" fillId="2" borderId="2" xfId="1" applyNumberFormat="1" applyFont="1" applyFill="1" applyBorder="1" applyAlignment="1" applyProtection="1">
      <alignment horizontal="right" vertical="center" indent="1"/>
      <protection locked="0"/>
    </xf>
    <xf numFmtId="49" fontId="4" fillId="2" borderId="9" xfId="1" applyNumberFormat="1" applyFont="1" applyFill="1" applyBorder="1" applyAlignment="1" applyProtection="1">
      <alignment horizontal="left" vertical="center"/>
      <protection locked="0"/>
    </xf>
    <xf numFmtId="49" fontId="4" fillId="2" borderId="6" xfId="1" applyNumberFormat="1" applyFont="1" applyFill="1" applyBorder="1" applyAlignment="1" applyProtection="1">
      <alignment horizontal="left" vertical="center"/>
      <protection locked="0"/>
    </xf>
    <xf numFmtId="2" fontId="4" fillId="2" borderId="15" xfId="1" applyNumberFormat="1" applyFont="1" applyFill="1" applyBorder="1" applyAlignment="1" applyProtection="1">
      <alignment horizontal="right" vertical="center" indent="1"/>
      <protection locked="0"/>
    </xf>
    <xf numFmtId="2" fontId="4" fillId="2" borderId="24" xfId="1" applyNumberFormat="1" applyFont="1" applyFill="1" applyBorder="1" applyAlignment="1" applyProtection="1">
      <alignment horizontal="right" vertical="center" indent="1"/>
      <protection locked="0"/>
    </xf>
    <xf numFmtId="0" fontId="52" fillId="0" borderId="4" xfId="0" applyFont="1" applyBorder="1" applyAlignment="1">
      <alignment horizontal="center" vertical="center"/>
    </xf>
    <xf numFmtId="14" fontId="43" fillId="0" borderId="1" xfId="0" applyNumberFormat="1" applyFont="1" applyBorder="1" applyAlignment="1">
      <alignment horizontal="left" vertical="center"/>
    </xf>
    <xf numFmtId="49" fontId="49" fillId="0" borderId="2" xfId="0" applyNumberFormat="1" applyFont="1" applyBorder="1" applyAlignment="1">
      <alignment horizontal="left" vertical="top"/>
    </xf>
    <xf numFmtId="0" fontId="46" fillId="0" borderId="2" xfId="0" quotePrefix="1" applyFont="1" applyBorder="1" applyAlignment="1">
      <alignment horizontal="center" vertical="center"/>
    </xf>
    <xf numFmtId="0" fontId="56" fillId="2" borderId="15" xfId="1" applyFont="1" applyFill="1" applyBorder="1" applyAlignment="1" applyProtection="1">
      <alignment horizontal="right" vertical="center"/>
      <protection locked="0"/>
    </xf>
    <xf numFmtId="0" fontId="7" fillId="0" borderId="0" xfId="1" applyFont="1" applyAlignment="1">
      <alignment horizontal="center" vertical="top"/>
    </xf>
    <xf numFmtId="49" fontId="7" fillId="0" borderId="0" xfId="1" applyNumberFormat="1" applyFont="1" applyAlignment="1">
      <alignment horizontal="center" vertical="top"/>
    </xf>
    <xf numFmtId="2" fontId="4" fillId="0" borderId="0" xfId="1" applyNumberFormat="1" applyFont="1" applyAlignment="1">
      <alignment horizontal="center" vertical="center"/>
    </xf>
    <xf numFmtId="49" fontId="9" fillId="0" borderId="0" xfId="1" applyNumberFormat="1" applyFont="1" applyAlignment="1">
      <alignment horizontal="left" vertical="top"/>
    </xf>
    <xf numFmtId="165" fontId="9" fillId="0" borderId="0" xfId="1" applyNumberFormat="1" applyFont="1" applyAlignment="1">
      <alignment horizontal="right" vertical="top"/>
    </xf>
    <xf numFmtId="0" fontId="26" fillId="0" borderId="0" xfId="1" applyFont="1" applyAlignment="1">
      <alignment horizontal="center" vertical="top"/>
    </xf>
    <xf numFmtId="49" fontId="26" fillId="0" borderId="0" xfId="1" applyNumberFormat="1" applyFont="1" applyAlignment="1">
      <alignment horizontal="center" vertical="top"/>
    </xf>
    <xf numFmtId="0" fontId="38" fillId="0" borderId="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9" xfId="0" applyFont="1" applyBorder="1" applyAlignment="1">
      <alignment horizontal="left" vertical="center"/>
    </xf>
    <xf numFmtId="164" fontId="57" fillId="3" borderId="7" xfId="1" applyNumberFormat="1" applyFont="1" applyFill="1" applyBorder="1" applyAlignment="1">
      <alignment horizontal="center" vertical="center"/>
    </xf>
    <xf numFmtId="0" fontId="4" fillId="0" borderId="4" xfId="1" applyFont="1" applyBorder="1" applyAlignment="1" applyProtection="1">
      <alignment horizontal="center" vertical="center"/>
      <protection locked="0"/>
    </xf>
    <xf numFmtId="49" fontId="4" fillId="0" borderId="4" xfId="1" applyNumberFormat="1" applyFont="1" applyBorder="1" applyAlignment="1" applyProtection="1">
      <alignment vertical="center"/>
      <protection locked="0"/>
    </xf>
    <xf numFmtId="0" fontId="6" fillId="0" borderId="8" xfId="1" applyFont="1" applyBorder="1" applyAlignment="1" applyProtection="1">
      <alignment vertical="center"/>
      <protection locked="0"/>
    </xf>
    <xf numFmtId="49" fontId="7" fillId="0" borderId="2" xfId="1" applyNumberFormat="1" applyFont="1" applyBorder="1" applyAlignment="1">
      <alignment horizontal="center" vertical="center"/>
    </xf>
    <xf numFmtId="2" fontId="7" fillId="0" borderId="2" xfId="1" applyNumberFormat="1" applyFont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49" fillId="0" borderId="2" xfId="0" applyFont="1" applyBorder="1" applyAlignment="1">
      <alignment horizontal="left" vertical="top"/>
    </xf>
    <xf numFmtId="0" fontId="49" fillId="0" borderId="2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49" fontId="49" fillId="0" borderId="27" xfId="0" applyNumberFormat="1" applyFont="1" applyBorder="1" applyAlignment="1">
      <alignment horizontal="left" vertical="top"/>
    </xf>
    <xf numFmtId="49" fontId="49" fillId="0" borderId="27" xfId="0" applyNumberFormat="1" applyFont="1" applyBorder="1" applyAlignment="1">
      <alignment horizontal="left" vertical="top" wrapText="1"/>
    </xf>
    <xf numFmtId="49" fontId="49" fillId="0" borderId="12" xfId="0" applyNumberFormat="1" applyFont="1" applyBorder="1" applyAlignment="1">
      <alignment horizontal="center" vertical="top"/>
    </xf>
    <xf numFmtId="0" fontId="49" fillId="0" borderId="5" xfId="0" applyFont="1" applyBorder="1" applyAlignment="1">
      <alignment horizontal="left" vertical="top"/>
    </xf>
    <xf numFmtId="49" fontId="49" fillId="0" borderId="8" xfId="0" applyNumberFormat="1" applyFont="1" applyBorder="1" applyAlignment="1">
      <alignment horizontal="center" vertical="top"/>
    </xf>
    <xf numFmtId="49" fontId="49" fillId="0" borderId="5" xfId="0" applyNumberFormat="1" applyFont="1" applyBorder="1" applyAlignment="1">
      <alignment horizontal="center" vertical="top"/>
    </xf>
    <xf numFmtId="0" fontId="49" fillId="0" borderId="5" xfId="0" applyFont="1" applyBorder="1" applyAlignment="1">
      <alignment horizontal="center" vertical="top"/>
    </xf>
    <xf numFmtId="0" fontId="49" fillId="0" borderId="4" xfId="0" applyFont="1" applyBorder="1" applyAlignment="1">
      <alignment horizontal="left" vertical="top"/>
    </xf>
    <xf numFmtId="14" fontId="49" fillId="0" borderId="27" xfId="0" applyNumberFormat="1" applyFont="1" applyBorder="1" applyAlignment="1">
      <alignment horizontal="center" vertical="top"/>
    </xf>
    <xf numFmtId="0" fontId="49" fillId="0" borderId="4" xfId="0" applyFont="1" applyBorder="1" applyAlignment="1">
      <alignment horizontal="center" vertical="top"/>
    </xf>
    <xf numFmtId="0" fontId="49" fillId="0" borderId="27" xfId="0" applyFont="1" applyBorder="1" applyAlignment="1">
      <alignment horizontal="left" vertical="top"/>
    </xf>
    <xf numFmtId="14" fontId="49" fillId="0" borderId="2" xfId="0" applyNumberFormat="1" applyFont="1" applyBorder="1" applyAlignment="1">
      <alignment horizontal="center" vertical="top"/>
    </xf>
    <xf numFmtId="0" fontId="1" fillId="8" borderId="2" xfId="0" applyFont="1" applyFill="1" applyBorder="1" applyAlignment="1">
      <alignment horizontal="center"/>
    </xf>
    <xf numFmtId="0" fontId="69" fillId="0" borderId="0" xfId="0" applyFont="1" applyAlignment="1">
      <alignment vertical="center"/>
    </xf>
    <xf numFmtId="0" fontId="16" fillId="0" borderId="12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27" xfId="1" applyFont="1" applyBorder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15" fillId="0" borderId="7" xfId="1" applyFont="1" applyBorder="1" applyAlignment="1">
      <alignment vertical="center"/>
    </xf>
    <xf numFmtId="0" fontId="15" fillId="0" borderId="19" xfId="1" applyFont="1" applyBorder="1" applyAlignment="1">
      <alignment vertical="center"/>
    </xf>
    <xf numFmtId="0" fontId="15" fillId="0" borderId="15" xfId="1" applyFont="1" applyBorder="1" applyAlignment="1">
      <alignment vertical="center"/>
    </xf>
    <xf numFmtId="0" fontId="15" fillId="0" borderId="2" xfId="1" applyFon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1" fillId="0" borderId="2" xfId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49" fontId="1" fillId="2" borderId="1" xfId="1" applyNumberFormat="1" applyFill="1" applyBorder="1" applyAlignment="1" applyProtection="1">
      <alignment horizontal="left" vertical="center" indent="1"/>
      <protection locked="0"/>
    </xf>
    <xf numFmtId="0" fontId="7" fillId="0" borderId="5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4" fillId="0" borderId="8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14" fontId="9" fillId="3" borderId="0" xfId="1" applyNumberFormat="1" applyFont="1" applyFill="1" applyAlignment="1" applyProtection="1">
      <alignment horizontal="center"/>
      <protection locked="0"/>
    </xf>
    <xf numFmtId="0" fontId="20" fillId="3" borderId="0" xfId="1" applyFont="1" applyFill="1" applyAlignment="1" applyProtection="1">
      <alignment horizontal="center"/>
      <protection locked="0"/>
    </xf>
    <xf numFmtId="0" fontId="26" fillId="0" borderId="2" xfId="1" applyFont="1" applyBorder="1" applyAlignment="1">
      <alignment horizontal="center" textRotation="90"/>
    </xf>
    <xf numFmtId="0" fontId="16" fillId="0" borderId="2" xfId="1" applyFont="1" applyBorder="1" applyAlignment="1">
      <alignment horizontal="center" vertical="center"/>
    </xf>
    <xf numFmtId="0" fontId="16" fillId="0" borderId="2" xfId="1" applyFont="1" applyBorder="1" applyAlignment="1">
      <alignment textRotation="90"/>
    </xf>
    <xf numFmtId="49" fontId="1" fillId="8" borderId="2" xfId="1" applyNumberFormat="1" applyFill="1" applyBorder="1" applyAlignment="1">
      <alignment horizontal="left" vertical="center"/>
    </xf>
    <xf numFmtId="49" fontId="1" fillId="0" borderId="2" xfId="1" applyNumberFormat="1" applyBorder="1" applyAlignment="1">
      <alignment horizontal="left" vertical="center"/>
    </xf>
    <xf numFmtId="0" fontId="11" fillId="0" borderId="7" xfId="1" applyFont="1" applyBorder="1" applyAlignment="1">
      <alignment vertical="center"/>
    </xf>
    <xf numFmtId="0" fontId="11" fillId="0" borderId="19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24" fillId="0" borderId="0" xfId="1" applyFont="1" applyAlignment="1">
      <alignment horizontal="right" vertical="center"/>
    </xf>
    <xf numFmtId="0" fontId="10" fillId="0" borderId="0" xfId="1" applyFont="1" applyAlignment="1">
      <alignment horizontal="left" vertical="center"/>
    </xf>
    <xf numFmtId="0" fontId="11" fillId="0" borderId="2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 indent="1"/>
    </xf>
    <xf numFmtId="0" fontId="4" fillId="0" borderId="0" xfId="1" applyFont="1" applyAlignment="1">
      <alignment horizontal="left" vertical="center" indent="1"/>
    </xf>
    <xf numFmtId="0" fontId="4" fillId="0" borderId="0" xfId="1" applyFont="1" applyAlignment="1">
      <alignment vertical="top"/>
    </xf>
    <xf numFmtId="0" fontId="40" fillId="0" borderId="0" xfId="1" applyFont="1" applyAlignment="1">
      <alignment vertical="top"/>
    </xf>
    <xf numFmtId="0" fontId="40" fillId="0" borderId="3" xfId="1" applyFont="1" applyBorder="1" applyAlignment="1">
      <alignment vertical="top"/>
    </xf>
    <xf numFmtId="0" fontId="58" fillId="0" borderId="0" xfId="1" applyFont="1"/>
    <xf numFmtId="0" fontId="58" fillId="0" borderId="3" xfId="1" applyFont="1" applyBorder="1"/>
    <xf numFmtId="0" fontId="4" fillId="0" borderId="51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1" fillId="0" borderId="52" xfId="1" applyBorder="1" applyAlignment="1">
      <alignment horizontal="center" vertical="center"/>
    </xf>
    <xf numFmtId="0" fontId="1" fillId="0" borderId="53" xfId="1" applyBorder="1" applyAlignment="1">
      <alignment horizontal="center" vertical="center"/>
    </xf>
    <xf numFmtId="49" fontId="4" fillId="2" borderId="7" xfId="1" applyNumberFormat="1" applyFont="1" applyFill="1" applyBorder="1" applyAlignment="1" applyProtection="1">
      <alignment vertical="center"/>
      <protection locked="0"/>
    </xf>
    <xf numFmtId="49" fontId="4" fillId="2" borderId="19" xfId="1" applyNumberFormat="1" applyFont="1" applyFill="1" applyBorder="1" applyAlignment="1" applyProtection="1">
      <alignment vertical="center"/>
      <protection locked="0"/>
    </xf>
    <xf numFmtId="49" fontId="4" fillId="2" borderId="15" xfId="1" applyNumberFormat="1" applyFont="1" applyFill="1" applyBorder="1" applyAlignment="1" applyProtection="1">
      <alignment vertical="center"/>
      <protection locked="0"/>
    </xf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3" fillId="0" borderId="8" xfId="1" applyFont="1" applyBorder="1" applyAlignment="1">
      <alignment horizontal="left"/>
    </xf>
    <xf numFmtId="0" fontId="3" fillId="0" borderId="0" xfId="1" applyFont="1" applyAlignment="1">
      <alignment horizontal="left"/>
    </xf>
    <xf numFmtId="49" fontId="4" fillId="0" borderId="8" xfId="1" applyNumberFormat="1" applyFont="1" applyBorder="1" applyAlignment="1">
      <alignment vertical="center"/>
    </xf>
    <xf numFmtId="49" fontId="4" fillId="0" borderId="0" xfId="1" applyNumberFormat="1" applyFont="1" applyAlignment="1">
      <alignment vertical="center"/>
    </xf>
    <xf numFmtId="49" fontId="4" fillId="0" borderId="50" xfId="1" applyNumberFormat="1" applyFont="1" applyBorder="1" applyAlignment="1">
      <alignment vertical="center"/>
    </xf>
    <xf numFmtId="0" fontId="3" fillId="0" borderId="8" xfId="1" applyFont="1" applyBorder="1" applyAlignment="1">
      <alignment horizontal="left" vertical="center" indent="1"/>
    </xf>
    <xf numFmtId="0" fontId="3" fillId="0" borderId="0" xfId="1" applyFont="1" applyAlignment="1">
      <alignment horizontal="left" vertical="center" indent="1"/>
    </xf>
    <xf numFmtId="0" fontId="3" fillId="0" borderId="3" xfId="1" applyFont="1" applyBorder="1" applyAlignment="1">
      <alignment horizontal="left" vertical="center" indent="1"/>
    </xf>
    <xf numFmtId="49" fontId="4" fillId="0" borderId="9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textRotation="90"/>
    </xf>
    <xf numFmtId="0" fontId="15" fillId="0" borderId="5" xfId="1" applyFont="1" applyBorder="1" applyAlignment="1">
      <alignment horizontal="center" textRotation="90"/>
    </xf>
    <xf numFmtId="0" fontId="15" fillId="0" borderId="4" xfId="1" applyFont="1" applyBorder="1" applyAlignment="1">
      <alignment horizontal="left" textRotation="90"/>
    </xf>
    <xf numFmtId="0" fontId="15" fillId="0" borderId="5" xfId="1" applyFont="1" applyBorder="1" applyAlignment="1">
      <alignment horizontal="left" textRotation="90"/>
    </xf>
    <xf numFmtId="0" fontId="15" fillId="0" borderId="4" xfId="1" applyFont="1" applyBorder="1" applyAlignment="1">
      <alignment textRotation="90"/>
    </xf>
    <xf numFmtId="0" fontId="15" fillId="0" borderId="5" xfId="1" applyFont="1" applyBorder="1" applyAlignment="1">
      <alignment textRotation="90"/>
    </xf>
    <xf numFmtId="0" fontId="11" fillId="0" borderId="8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1" fillId="0" borderId="3" xfId="1" applyFont="1" applyBorder="1" applyAlignment="1">
      <alignment vertical="center"/>
    </xf>
    <xf numFmtId="4" fontId="11" fillId="0" borderId="7" xfId="1" applyNumberFormat="1" applyFont="1" applyBorder="1" applyAlignment="1">
      <alignment horizontal="center" vertical="center"/>
    </xf>
    <xf numFmtId="4" fontId="11" fillId="0" borderId="15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right" vertical="center" indent="1"/>
    </xf>
    <xf numFmtId="49" fontId="6" fillId="0" borderId="0" xfId="1" applyNumberFormat="1" applyFont="1" applyAlignment="1">
      <alignment horizontal="right" vertical="center" indent="1"/>
    </xf>
    <xf numFmtId="0" fontId="3" fillId="2" borderId="1" xfId="1" applyFont="1" applyFill="1" applyBorder="1" applyAlignment="1" applyProtection="1">
      <alignment horizontal="left" vertical="center" indent="1"/>
      <protection locked="0"/>
    </xf>
    <xf numFmtId="49" fontId="4" fillId="0" borderId="8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166" fontId="3" fillId="2" borderId="1" xfId="1" applyNumberFormat="1" applyFont="1" applyFill="1" applyBorder="1" applyAlignment="1" applyProtection="1">
      <alignment horizontal="left" vertical="center" indent="1"/>
      <protection locked="0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top"/>
    </xf>
    <xf numFmtId="0" fontId="5" fillId="0" borderId="11" xfId="1" applyFont="1" applyBorder="1" applyAlignment="1">
      <alignment horizontal="center" vertical="top"/>
    </xf>
    <xf numFmtId="0" fontId="5" fillId="0" borderId="6" xfId="1" applyFont="1" applyBorder="1" applyAlignment="1">
      <alignment horizontal="center" vertical="top"/>
    </xf>
    <xf numFmtId="0" fontId="4" fillId="0" borderId="7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6" fillId="0" borderId="12" xfId="1" applyFont="1" applyBorder="1" applyAlignment="1" applyProtection="1">
      <alignment horizontal="right" vertical="center" indent="1"/>
      <protection locked="0"/>
    </xf>
    <xf numFmtId="0" fontId="6" fillId="0" borderId="13" xfId="1" applyFont="1" applyBorder="1" applyAlignment="1" applyProtection="1">
      <alignment horizontal="right" vertical="center" indent="1"/>
      <protection locked="0"/>
    </xf>
    <xf numFmtId="0" fontId="10" fillId="0" borderId="13" xfId="1" applyFont="1" applyBorder="1" applyAlignment="1">
      <alignment vertical="center"/>
    </xf>
    <xf numFmtId="49" fontId="6" fillId="0" borderId="13" xfId="1" applyNumberFormat="1" applyFont="1" applyBorder="1" applyAlignment="1">
      <alignment vertical="center"/>
    </xf>
    <xf numFmtId="49" fontId="6" fillId="0" borderId="14" xfId="1" applyNumberFormat="1" applyFont="1" applyBorder="1" applyAlignment="1">
      <alignment vertical="center"/>
    </xf>
    <xf numFmtId="0" fontId="7" fillId="0" borderId="8" xfId="1" applyFont="1" applyBorder="1" applyAlignment="1">
      <alignment horizontal="right" vertical="center" indent="1"/>
    </xf>
    <xf numFmtId="0" fontId="7" fillId="0" borderId="0" xfId="1" applyFont="1" applyAlignment="1">
      <alignment horizontal="right" vertical="center" indent="1"/>
    </xf>
    <xf numFmtId="49" fontId="8" fillId="2" borderId="1" xfId="1" applyNumberFormat="1" applyFont="1" applyFill="1" applyBorder="1" applyAlignment="1" applyProtection="1">
      <alignment horizontal="left" vertical="center"/>
      <protection locked="0"/>
    </xf>
    <xf numFmtId="49" fontId="4" fillId="0" borderId="12" xfId="1" applyNumberFormat="1" applyFont="1" applyBorder="1" applyAlignment="1">
      <alignment horizontal="center" vertical="center"/>
    </xf>
    <xf numFmtId="49" fontId="4" fillId="0" borderId="13" xfId="1" applyNumberFormat="1" applyFont="1" applyBorder="1" applyAlignment="1">
      <alignment horizontal="center" vertical="center"/>
    </xf>
    <xf numFmtId="49" fontId="4" fillId="0" borderId="14" xfId="1" applyNumberFormat="1" applyFont="1" applyBorder="1" applyAlignment="1">
      <alignment horizontal="center" vertical="center"/>
    </xf>
    <xf numFmtId="49" fontId="3" fillId="2" borderId="1" xfId="1" applyNumberFormat="1" applyFont="1" applyFill="1" applyBorder="1" applyAlignment="1" applyProtection="1">
      <alignment horizontal="left" vertical="center" indent="1"/>
      <protection locked="0"/>
    </xf>
    <xf numFmtId="0" fontId="56" fillId="0" borderId="50" xfId="1" applyFont="1" applyBorder="1" applyAlignment="1">
      <alignment horizontal="left" vertical="center"/>
    </xf>
    <xf numFmtId="0" fontId="8" fillId="2" borderId="1" xfId="1" applyFont="1" applyFill="1" applyBorder="1" applyAlignment="1" applyProtection="1">
      <alignment horizontal="left" vertical="center"/>
      <protection locked="0"/>
    </xf>
    <xf numFmtId="49" fontId="8" fillId="2" borderId="35" xfId="1" applyNumberFormat="1" applyFont="1" applyFill="1" applyBorder="1" applyAlignment="1" applyProtection="1">
      <alignment horizontal="left" vertical="center"/>
      <protection locked="0"/>
    </xf>
    <xf numFmtId="0" fontId="8" fillId="2" borderId="35" xfId="1" applyFont="1" applyFill="1" applyBorder="1" applyAlignment="1" applyProtection="1">
      <alignment horizontal="left" vertical="center"/>
      <protection locked="0"/>
    </xf>
    <xf numFmtId="0" fontId="9" fillId="0" borderId="9" xfId="1" applyFont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1" fillId="0" borderId="13" xfId="1" applyBorder="1" applyAlignment="1">
      <alignment vertical="center"/>
    </xf>
    <xf numFmtId="49" fontId="1" fillId="2" borderId="10" xfId="1" applyNumberFormat="1" applyFill="1" applyBorder="1" applyAlignment="1" applyProtection="1">
      <alignment horizontal="left" vertical="center" indent="1"/>
      <protection locked="0"/>
    </xf>
    <xf numFmtId="49" fontId="1" fillId="2" borderId="26" xfId="1" applyNumberFormat="1" applyFill="1" applyBorder="1" applyAlignment="1" applyProtection="1">
      <alignment horizontal="left" vertical="center" indent="1"/>
      <protection locked="0"/>
    </xf>
    <xf numFmtId="49" fontId="1" fillId="2" borderId="24" xfId="1" applyNumberFormat="1" applyFill="1" applyBorder="1" applyAlignment="1" applyProtection="1">
      <alignment horizontal="left" vertical="center" indent="1"/>
      <protection locked="0"/>
    </xf>
    <xf numFmtId="2" fontId="1" fillId="0" borderId="19" xfId="1" applyNumberFormat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1" fillId="0" borderId="35" xfId="1" applyBorder="1" applyAlignment="1">
      <alignment vertical="center"/>
    </xf>
    <xf numFmtId="2" fontId="1" fillId="0" borderId="50" xfId="1" applyNumberFormat="1" applyBorder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0" xfId="1" applyAlignment="1">
      <alignment vertical="center"/>
    </xf>
    <xf numFmtId="2" fontId="1" fillId="0" borderId="1" xfId="1" applyNumberFormat="1" applyBorder="1" applyAlignment="1">
      <alignment horizontal="center" vertical="center"/>
    </xf>
    <xf numFmtId="0" fontId="1" fillId="0" borderId="36" xfId="1" applyBorder="1" applyAlignment="1">
      <alignment vertical="center"/>
    </xf>
    <xf numFmtId="0" fontId="1" fillId="0" borderId="33" xfId="1" applyBorder="1" applyAlignment="1">
      <alignment vertical="center"/>
    </xf>
    <xf numFmtId="0" fontId="35" fillId="0" borderId="8" xfId="1" applyFont="1" applyBorder="1" applyAlignment="1">
      <alignment vertical="center"/>
    </xf>
    <xf numFmtId="0" fontId="35" fillId="0" borderId="0" xfId="1" applyFont="1" applyAlignment="1">
      <alignment vertical="center"/>
    </xf>
    <xf numFmtId="0" fontId="35" fillId="0" borderId="3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3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3" xfId="1" applyFont="1" applyBorder="1" applyAlignment="1">
      <alignment vertical="center"/>
    </xf>
    <xf numFmtId="2" fontId="1" fillId="0" borderId="36" xfId="1" applyNumberFormat="1" applyBorder="1" applyAlignment="1">
      <alignment horizontal="center" vertical="center"/>
    </xf>
    <xf numFmtId="49" fontId="11" fillId="0" borderId="7" xfId="1" applyNumberFormat="1" applyFont="1" applyBorder="1" applyAlignment="1">
      <alignment horizontal="left" vertical="center" indent="1"/>
    </xf>
    <xf numFmtId="49" fontId="11" fillId="0" borderId="19" xfId="1" applyNumberFormat="1" applyFont="1" applyBorder="1" applyAlignment="1">
      <alignment horizontal="left" vertical="center" indent="1"/>
    </xf>
    <xf numFmtId="49" fontId="11" fillId="0" borderId="15" xfId="1" applyNumberFormat="1" applyFont="1" applyBorder="1" applyAlignment="1">
      <alignment horizontal="left" vertical="center" indent="1"/>
    </xf>
    <xf numFmtId="49" fontId="14" fillId="0" borderId="13" xfId="1" applyNumberFormat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3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2" fontId="1" fillId="0" borderId="7" xfId="1" applyNumberFormat="1" applyBorder="1" applyAlignment="1">
      <alignment horizontal="left" vertical="center" indent="1"/>
    </xf>
    <xf numFmtId="2" fontId="1" fillId="0" borderId="19" xfId="1" applyNumberFormat="1" applyBorder="1" applyAlignment="1">
      <alignment horizontal="left" vertical="center" indent="1"/>
    </xf>
    <xf numFmtId="2" fontId="1" fillId="0" borderId="15" xfId="1" applyNumberFormat="1" applyBorder="1" applyAlignment="1">
      <alignment horizontal="left" vertical="center" indent="1"/>
    </xf>
    <xf numFmtId="0" fontId="9" fillId="0" borderId="8" xfId="1" applyFont="1" applyBorder="1" applyAlignment="1">
      <alignment horizontal="right" vertical="center" indent="1"/>
    </xf>
    <xf numFmtId="0" fontId="9" fillId="0" borderId="0" xfId="1" applyFont="1" applyAlignment="1">
      <alignment horizontal="right" vertical="center" indent="1"/>
    </xf>
    <xf numFmtId="0" fontId="14" fillId="0" borderId="19" xfId="1" applyFont="1" applyBorder="1" applyAlignment="1">
      <alignment vertical="center"/>
    </xf>
    <xf numFmtId="0" fontId="14" fillId="0" borderId="15" xfId="1" applyFont="1" applyBorder="1" applyAlignment="1">
      <alignment vertical="center"/>
    </xf>
    <xf numFmtId="0" fontId="4" fillId="0" borderId="0" xfId="1" applyFont="1" applyAlignment="1">
      <alignment horizontal="center" vertical="top"/>
    </xf>
    <xf numFmtId="4" fontId="6" fillId="0" borderId="7" xfId="1" applyNumberFormat="1" applyFont="1" applyBorder="1" applyAlignment="1">
      <alignment horizontal="right" vertical="center" indent="1"/>
    </xf>
    <xf numFmtId="4" fontId="6" fillId="0" borderId="19" xfId="1" applyNumberFormat="1" applyFont="1" applyBorder="1" applyAlignment="1">
      <alignment horizontal="right" vertical="center" indent="1"/>
    </xf>
    <xf numFmtId="4" fontId="6" fillId="0" borderId="15" xfId="1" applyNumberFormat="1" applyFont="1" applyBorder="1" applyAlignment="1">
      <alignment horizontal="right" vertical="center" indent="1"/>
    </xf>
    <xf numFmtId="4" fontId="4" fillId="2" borderId="2" xfId="1" applyNumberFormat="1" applyFont="1" applyFill="1" applyBorder="1" applyAlignment="1" applyProtection="1">
      <alignment horizontal="right" vertical="center" indent="1"/>
      <protection locked="0"/>
    </xf>
    <xf numFmtId="14" fontId="9" fillId="0" borderId="19" xfId="1" applyNumberFormat="1" applyFont="1" applyBorder="1" applyAlignment="1">
      <alignment horizontal="left" vertical="center"/>
    </xf>
    <xf numFmtId="14" fontId="9" fillId="0" borderId="15" xfId="1" applyNumberFormat="1" applyFont="1" applyBorder="1" applyAlignment="1">
      <alignment horizontal="left" vertical="center"/>
    </xf>
    <xf numFmtId="0" fontId="3" fillId="4" borderId="57" xfId="1" applyFont="1" applyFill="1" applyBorder="1" applyAlignment="1">
      <alignment horizontal="center" vertical="center"/>
    </xf>
    <xf numFmtId="0" fontId="3" fillId="4" borderId="35" xfId="1" applyFont="1" applyFill="1" applyBorder="1" applyAlignment="1">
      <alignment horizontal="center" vertical="center"/>
    </xf>
    <xf numFmtId="0" fontId="3" fillId="4" borderId="58" xfId="1" applyFont="1" applyFill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0" fontId="1" fillId="0" borderId="7" xfId="1" applyBorder="1" applyAlignment="1">
      <alignment horizontal="left" vertical="center" indent="1"/>
    </xf>
    <xf numFmtId="0" fontId="1" fillId="0" borderId="19" xfId="1" applyBorder="1" applyAlignment="1">
      <alignment horizontal="left" vertical="center" indent="1"/>
    </xf>
    <xf numFmtId="49" fontId="4" fillId="2" borderId="23" xfId="1" applyNumberFormat="1" applyFont="1" applyFill="1" applyBorder="1" applyAlignment="1" applyProtection="1">
      <alignment horizontal="center" vertical="center"/>
      <protection locked="0"/>
    </xf>
    <xf numFmtId="2" fontId="1" fillId="0" borderId="35" xfId="1" applyNumberFormat="1" applyBorder="1" applyAlignment="1">
      <alignment horizontal="center" vertical="center"/>
    </xf>
    <xf numFmtId="0" fontId="1" fillId="0" borderId="19" xfId="1" applyBorder="1" applyAlignment="1">
      <alignment vertical="center"/>
    </xf>
    <xf numFmtId="2" fontId="6" fillId="0" borderId="2" xfId="1" applyNumberFormat="1" applyFont="1" applyBorder="1" applyAlignment="1">
      <alignment horizontal="right" vertical="center" indent="1"/>
    </xf>
    <xf numFmtId="0" fontId="10" fillId="0" borderId="11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6" fillId="3" borderId="7" xfId="1" applyFont="1" applyFill="1" applyBorder="1" applyAlignment="1">
      <alignment horizontal="right" vertical="center" indent="1"/>
    </xf>
    <xf numFmtId="0" fontId="6" fillId="3" borderId="19" xfId="1" applyFont="1" applyFill="1" applyBorder="1" applyAlignment="1">
      <alignment horizontal="right" vertical="center" indent="1"/>
    </xf>
    <xf numFmtId="0" fontId="6" fillId="3" borderId="15" xfId="1" applyFont="1" applyFill="1" applyBorder="1" applyAlignment="1">
      <alignment horizontal="right" vertical="center" indent="1"/>
    </xf>
    <xf numFmtId="2" fontId="4" fillId="0" borderId="7" xfId="1" applyNumberFormat="1" applyFont="1" applyBorder="1" applyAlignment="1">
      <alignment horizontal="right" vertical="center" indent="1"/>
    </xf>
    <xf numFmtId="2" fontId="4" fillId="0" borderId="19" xfId="1" applyNumberFormat="1" applyFont="1" applyBorder="1" applyAlignment="1">
      <alignment horizontal="right" vertical="center" indent="1"/>
    </xf>
    <xf numFmtId="2" fontId="4" fillId="0" borderId="15" xfId="1" applyNumberFormat="1" applyFont="1" applyBorder="1" applyAlignment="1">
      <alignment horizontal="right" vertical="center" indent="1"/>
    </xf>
    <xf numFmtId="0" fontId="7" fillId="0" borderId="2" xfId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6" fillId="0" borderId="54" xfId="1" applyFont="1" applyBorder="1" applyAlignment="1">
      <alignment vertical="center"/>
    </xf>
    <xf numFmtId="0" fontId="6" fillId="0" borderId="55" xfId="1" applyFont="1" applyBorder="1" applyAlignment="1">
      <alignment vertical="center"/>
    </xf>
    <xf numFmtId="0" fontId="6" fillId="0" borderId="56" xfId="1" applyFont="1" applyBorder="1" applyAlignment="1">
      <alignment vertical="center"/>
    </xf>
    <xf numFmtId="2" fontId="4" fillId="0" borderId="2" xfId="1" applyNumberFormat="1" applyFont="1" applyBorder="1" applyAlignment="1">
      <alignment horizontal="right" vertical="center" indent="1"/>
    </xf>
    <xf numFmtId="49" fontId="7" fillId="0" borderId="2" xfId="1" applyNumberFormat="1" applyFont="1" applyBorder="1" applyAlignment="1">
      <alignment horizontal="center" vertical="center"/>
    </xf>
    <xf numFmtId="0" fontId="1" fillId="0" borderId="7" xfId="1" applyBorder="1" applyAlignment="1">
      <alignment horizontal="right" vertical="center"/>
    </xf>
    <xf numFmtId="0" fontId="1" fillId="0" borderId="19" xfId="1" applyBorder="1" applyAlignment="1">
      <alignment horizontal="right" vertical="center"/>
    </xf>
    <xf numFmtId="0" fontId="1" fillId="0" borderId="15" xfId="1" applyBorder="1" applyAlignment="1">
      <alignment horizontal="right" vertical="center"/>
    </xf>
    <xf numFmtId="0" fontId="4" fillId="0" borderId="19" xfId="1" applyFont="1" applyBorder="1" applyAlignment="1">
      <alignment horizontal="left" vertical="center" indent="1"/>
    </xf>
    <xf numFmtId="0" fontId="4" fillId="0" borderId="15" xfId="1" applyFont="1" applyBorder="1" applyAlignment="1">
      <alignment horizontal="left" vertical="center" indent="1"/>
    </xf>
    <xf numFmtId="4" fontId="1" fillId="0" borderId="2" xfId="1" applyNumberFormat="1" applyBorder="1" applyAlignment="1">
      <alignment horizontal="center" vertical="center"/>
    </xf>
    <xf numFmtId="49" fontId="4" fillId="0" borderId="2" xfId="1" applyNumberFormat="1" applyFont="1" applyBorder="1" applyAlignment="1">
      <alignment horizontal="left" vertical="center" indent="1"/>
    </xf>
    <xf numFmtId="49" fontId="1" fillId="0" borderId="7" xfId="1" applyNumberFormat="1" applyBorder="1" applyAlignment="1">
      <alignment horizontal="left" vertical="center" indent="1"/>
    </xf>
    <xf numFmtId="49" fontId="1" fillId="0" borderId="19" xfId="1" applyNumberFormat="1" applyBorder="1" applyAlignment="1">
      <alignment horizontal="left" vertical="center" indent="1"/>
    </xf>
    <xf numFmtId="49" fontId="1" fillId="0" borderId="15" xfId="1" applyNumberFormat="1" applyBorder="1" applyAlignment="1">
      <alignment horizontal="left" vertical="center" indent="1"/>
    </xf>
    <xf numFmtId="0" fontId="11" fillId="0" borderId="2" xfId="1" applyFont="1" applyBorder="1" applyAlignment="1">
      <alignment horizontal="center" vertical="center"/>
    </xf>
    <xf numFmtId="4" fontId="4" fillId="0" borderId="2" xfId="1" applyNumberFormat="1" applyFont="1" applyBorder="1" applyAlignment="1">
      <alignment vertical="center"/>
    </xf>
    <xf numFmtId="0" fontId="6" fillId="0" borderId="2" xfId="1" applyFont="1" applyBorder="1" applyAlignment="1">
      <alignment horizontal="left" vertical="center"/>
    </xf>
    <xf numFmtId="0" fontId="4" fillId="0" borderId="23" xfId="1" applyFont="1" applyBorder="1" applyAlignment="1">
      <alignment vertical="center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15" xfId="1" applyFont="1" applyFill="1" applyBorder="1" applyAlignment="1" applyProtection="1">
      <alignment horizontal="center" vertical="center"/>
      <protection locked="0"/>
    </xf>
    <xf numFmtId="0" fontId="4" fillId="0" borderId="2" xfId="1" applyFont="1" applyBorder="1" applyAlignment="1">
      <alignment horizontal="right" vertical="center"/>
    </xf>
    <xf numFmtId="0" fontId="4" fillId="0" borderId="7" xfId="1" applyFont="1" applyBorder="1" applyAlignment="1">
      <alignment horizontal="right" vertical="center"/>
    </xf>
    <xf numFmtId="0" fontId="1" fillId="0" borderId="2" xfId="1" applyBorder="1" applyAlignment="1">
      <alignment horizontal="left" vertical="center"/>
    </xf>
    <xf numFmtId="0" fontId="7" fillId="0" borderId="7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2" fontId="6" fillId="3" borderId="7" xfId="1" applyNumberFormat="1" applyFont="1" applyFill="1" applyBorder="1" applyAlignment="1">
      <alignment horizontal="right" vertical="center" indent="1"/>
    </xf>
    <xf numFmtId="2" fontId="6" fillId="3" borderId="19" xfId="1" applyNumberFormat="1" applyFont="1" applyFill="1" applyBorder="1" applyAlignment="1">
      <alignment horizontal="right" vertical="center" indent="1"/>
    </xf>
    <xf numFmtId="2" fontId="6" fillId="3" borderId="15" xfId="1" applyNumberFormat="1" applyFont="1" applyFill="1" applyBorder="1" applyAlignment="1">
      <alignment horizontal="right" vertical="center" indent="1"/>
    </xf>
    <xf numFmtId="0" fontId="4" fillId="0" borderId="2" xfId="1" applyFont="1" applyBorder="1" applyAlignment="1">
      <alignment horizontal="left" vertical="center"/>
    </xf>
    <xf numFmtId="0" fontId="14" fillId="0" borderId="7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165" fontId="9" fillId="0" borderId="9" xfId="1" applyNumberFormat="1" applyFont="1" applyBorder="1" applyAlignment="1">
      <alignment horizontal="right" vertical="center"/>
    </xf>
    <xf numFmtId="165" fontId="9" fillId="0" borderId="11" xfId="1" applyNumberFormat="1" applyFont="1" applyBorder="1" applyAlignment="1">
      <alignment horizontal="right" vertical="center"/>
    </xf>
    <xf numFmtId="165" fontId="9" fillId="0" borderId="6" xfId="1" applyNumberFormat="1" applyFont="1" applyBorder="1" applyAlignment="1">
      <alignment horizontal="right" vertical="center"/>
    </xf>
    <xf numFmtId="0" fontId="9" fillId="0" borderId="19" xfId="1" applyFont="1" applyBorder="1" applyAlignment="1">
      <alignment vertical="center"/>
    </xf>
    <xf numFmtId="0" fontId="4" fillId="0" borderId="19" xfId="1" applyFont="1" applyBorder="1" applyAlignment="1">
      <alignment horizontal="right" vertical="center" indent="1"/>
    </xf>
    <xf numFmtId="49" fontId="4" fillId="0" borderId="7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center" vertical="center"/>
    </xf>
    <xf numFmtId="0" fontId="1" fillId="0" borderId="15" xfId="1" applyBorder="1" applyAlignment="1">
      <alignment horizontal="left" vertical="center" indent="1"/>
    </xf>
    <xf numFmtId="0" fontId="11" fillId="0" borderId="7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4" fontId="6" fillId="2" borderId="10" xfId="1" applyNumberFormat="1" applyFont="1" applyFill="1" applyBorder="1" applyAlignment="1" applyProtection="1">
      <alignment horizontal="right" vertical="center" indent="1"/>
      <protection locked="0"/>
    </xf>
    <xf numFmtId="4" fontId="6" fillId="2" borderId="26" xfId="1" applyNumberFormat="1" applyFont="1" applyFill="1" applyBorder="1" applyAlignment="1" applyProtection="1">
      <alignment horizontal="right" vertical="center" indent="1"/>
      <protection locked="0"/>
    </xf>
    <xf numFmtId="4" fontId="6" fillId="2" borderId="24" xfId="1" applyNumberFormat="1" applyFont="1" applyFill="1" applyBorder="1" applyAlignment="1" applyProtection="1">
      <alignment horizontal="right" vertical="center" indent="1"/>
      <protection locked="0"/>
    </xf>
    <xf numFmtId="49" fontId="11" fillId="0" borderId="2" xfId="1" applyNumberFormat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49" fontId="4" fillId="0" borderId="3" xfId="1" applyNumberFormat="1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center" vertical="center"/>
      <protection locked="0"/>
    </xf>
    <xf numFmtId="2" fontId="1" fillId="0" borderId="11" xfId="1" applyNumberFormat="1" applyBorder="1" applyAlignment="1">
      <alignment vertical="center"/>
    </xf>
    <xf numFmtId="0" fontId="11" fillId="0" borderId="7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4" fontId="39" fillId="0" borderId="7" xfId="1" applyNumberFormat="1" applyFont="1" applyBorder="1" applyAlignment="1">
      <alignment horizontal="right" vertical="center" indent="1"/>
    </xf>
    <xf numFmtId="4" fontId="39" fillId="0" borderId="19" xfId="1" applyNumberFormat="1" applyFont="1" applyBorder="1" applyAlignment="1">
      <alignment horizontal="right" vertical="center" indent="1"/>
    </xf>
    <xf numFmtId="4" fontId="39" fillId="0" borderId="15" xfId="1" applyNumberFormat="1" applyFont="1" applyBorder="1" applyAlignment="1">
      <alignment horizontal="right" vertical="center" indent="1"/>
    </xf>
    <xf numFmtId="0" fontId="1" fillId="0" borderId="19" xfId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4" fillId="0" borderId="26" xfId="1" applyFont="1" applyBorder="1" applyAlignment="1">
      <alignment vertical="center"/>
    </xf>
    <xf numFmtId="0" fontId="4" fillId="0" borderId="24" xfId="1" applyFont="1" applyBorder="1" applyAlignment="1">
      <alignment vertical="center"/>
    </xf>
    <xf numFmtId="4" fontId="6" fillId="0" borderId="2" xfId="1" applyNumberFormat="1" applyFont="1" applyBorder="1" applyAlignment="1">
      <alignment horizontal="right" vertical="center" indent="1"/>
    </xf>
    <xf numFmtId="165" fontId="6" fillId="0" borderId="5" xfId="1" applyNumberFormat="1" applyFont="1" applyBorder="1" applyAlignment="1">
      <alignment horizontal="right" vertical="center"/>
    </xf>
    <xf numFmtId="4" fontId="4" fillId="0" borderId="23" xfId="1" applyNumberFormat="1" applyFont="1" applyBorder="1" applyAlignment="1">
      <alignment horizontal="right" vertical="center" indent="1"/>
    </xf>
    <xf numFmtId="49" fontId="4" fillId="6" borderId="2" xfId="1" applyNumberFormat="1" applyFont="1" applyFill="1" applyBorder="1" applyAlignment="1">
      <alignment horizontal="left" vertical="center" indent="1"/>
    </xf>
    <xf numFmtId="14" fontId="4" fillId="0" borderId="10" xfId="1" applyNumberFormat="1" applyFont="1" applyBorder="1" applyAlignment="1">
      <alignment horizontal="center" vertical="center"/>
    </xf>
    <xf numFmtId="14" fontId="4" fillId="0" borderId="24" xfId="1" applyNumberFormat="1" applyFont="1" applyBorder="1" applyAlignment="1">
      <alignment horizontal="center" vertical="center"/>
    </xf>
    <xf numFmtId="168" fontId="4" fillId="2" borderId="7" xfId="1" applyNumberFormat="1" applyFont="1" applyFill="1" applyBorder="1" applyAlignment="1" applyProtection="1">
      <alignment horizontal="center" vertical="center"/>
      <protection locked="0"/>
    </xf>
    <xf numFmtId="168" fontId="4" fillId="2" borderId="15" xfId="1" applyNumberFormat="1" applyFont="1" applyFill="1" applyBorder="1" applyAlignment="1" applyProtection="1">
      <alignment horizontal="center" vertical="center"/>
      <protection locked="0"/>
    </xf>
    <xf numFmtId="14" fontId="4" fillId="0" borderId="9" xfId="1" applyNumberFormat="1" applyFont="1" applyBorder="1" applyAlignment="1">
      <alignment horizontal="center" vertical="center"/>
    </xf>
    <xf numFmtId="14" fontId="4" fillId="0" borderId="6" xfId="1" applyNumberFormat="1" applyFont="1" applyBorder="1" applyAlignment="1">
      <alignment horizontal="center" vertical="center"/>
    </xf>
    <xf numFmtId="49" fontId="1" fillId="6" borderId="7" xfId="1" applyNumberFormat="1" applyFill="1" applyBorder="1" applyAlignment="1">
      <alignment horizontal="left" vertical="center" indent="1"/>
    </xf>
    <xf numFmtId="49" fontId="1" fillId="6" borderId="19" xfId="1" applyNumberFormat="1" applyFill="1" applyBorder="1" applyAlignment="1">
      <alignment horizontal="left" vertical="center" indent="1"/>
    </xf>
    <xf numFmtId="49" fontId="1" fillId="6" borderId="15" xfId="1" applyNumberFormat="1" applyFill="1" applyBorder="1" applyAlignment="1">
      <alignment horizontal="left" vertical="center" indent="1"/>
    </xf>
    <xf numFmtId="0" fontId="4" fillId="0" borderId="59" xfId="1" applyFont="1" applyBorder="1" applyAlignment="1">
      <alignment vertical="center"/>
    </xf>
    <xf numFmtId="0" fontId="4" fillId="0" borderId="60" xfId="1" applyFont="1" applyBorder="1" applyAlignment="1">
      <alignment vertical="center"/>
    </xf>
    <xf numFmtId="0" fontId="4" fillId="0" borderId="61" xfId="1" applyFont="1" applyBorder="1" applyAlignment="1">
      <alignment vertical="center"/>
    </xf>
    <xf numFmtId="0" fontId="35" fillId="2" borderId="26" xfId="1" applyFont="1" applyFill="1" applyBorder="1" applyAlignment="1" applyProtection="1">
      <alignment vertical="center"/>
      <protection locked="0"/>
    </xf>
    <xf numFmtId="0" fontId="35" fillId="2" borderId="24" xfId="1" applyFont="1" applyFill="1" applyBorder="1" applyAlignment="1" applyProtection="1">
      <alignment vertical="center"/>
      <protection locked="0"/>
    </xf>
    <xf numFmtId="49" fontId="11" fillId="0" borderId="7" xfId="1" applyNumberFormat="1" applyFont="1" applyBorder="1" applyAlignment="1">
      <alignment horizontal="center" vertical="center" wrapText="1"/>
    </xf>
    <xf numFmtId="49" fontId="11" fillId="0" borderId="15" xfId="1" applyNumberFormat="1" applyFont="1" applyBorder="1" applyAlignment="1">
      <alignment horizontal="center" vertical="center" wrapText="1"/>
    </xf>
    <xf numFmtId="49" fontId="9" fillId="0" borderId="9" xfId="1" applyNumberFormat="1" applyFont="1" applyBorder="1" applyAlignment="1">
      <alignment horizontal="center" vertical="center"/>
    </xf>
    <xf numFmtId="49" fontId="9" fillId="0" borderId="6" xfId="1" applyNumberFormat="1" applyFont="1" applyBorder="1" applyAlignment="1">
      <alignment horizontal="center" vertical="center"/>
    </xf>
    <xf numFmtId="49" fontId="4" fillId="2" borderId="23" xfId="1" applyNumberFormat="1" applyFont="1" applyFill="1" applyBorder="1" applyAlignment="1">
      <alignment horizontal="left" vertical="center" indent="1"/>
    </xf>
    <xf numFmtId="4" fontId="35" fillId="2" borderId="2" xfId="1" applyNumberFormat="1" applyFont="1" applyFill="1" applyBorder="1" applyAlignment="1" applyProtection="1">
      <alignment horizontal="right" vertical="center" indent="1"/>
      <protection locked="0"/>
    </xf>
    <xf numFmtId="4" fontId="4" fillId="2" borderId="23" xfId="1" applyNumberFormat="1" applyFont="1" applyFill="1" applyBorder="1" applyAlignment="1" applyProtection="1">
      <alignment horizontal="right" vertical="center" indent="1"/>
      <protection locked="0"/>
    </xf>
    <xf numFmtId="49" fontId="14" fillId="0" borderId="7" xfId="1" applyNumberFormat="1" applyFont="1" applyBorder="1" applyAlignment="1">
      <alignment vertical="center"/>
    </xf>
    <xf numFmtId="49" fontId="14" fillId="0" borderId="19" xfId="1" applyNumberFormat="1" applyFont="1" applyBorder="1" applyAlignment="1">
      <alignment vertical="center"/>
    </xf>
    <xf numFmtId="49" fontId="35" fillId="0" borderId="2" xfId="1" applyNumberFormat="1" applyFont="1" applyBorder="1" applyAlignment="1">
      <alignment horizontal="left" vertical="center" indent="1"/>
    </xf>
    <xf numFmtId="2" fontId="4" fillId="0" borderId="0" xfId="1" applyNumberFormat="1" applyFont="1" applyAlignment="1">
      <alignment horizontal="center" vertical="center"/>
    </xf>
    <xf numFmtId="49" fontId="9" fillId="0" borderId="54" xfId="1" applyNumberFormat="1" applyFont="1" applyBorder="1" applyAlignment="1">
      <alignment horizontal="center" vertical="center"/>
    </xf>
    <xf numFmtId="49" fontId="9" fillId="0" borderId="55" xfId="1" applyNumberFormat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35" fillId="0" borderId="9" xfId="1" applyFont="1" applyBorder="1" applyAlignment="1">
      <alignment vertical="center"/>
    </xf>
    <xf numFmtId="0" fontId="35" fillId="0" borderId="11" xfId="1" applyFont="1" applyBorder="1" applyAlignment="1">
      <alignment vertical="center"/>
    </xf>
    <xf numFmtId="0" fontId="35" fillId="0" borderId="6" xfId="1" applyFont="1" applyBorder="1" applyAlignment="1">
      <alignment vertical="center"/>
    </xf>
    <xf numFmtId="168" fontId="4" fillId="2" borderId="54" xfId="1" applyNumberFormat="1" applyFont="1" applyFill="1" applyBorder="1" applyAlignment="1" applyProtection="1">
      <alignment horizontal="center" vertical="center"/>
      <protection locked="0"/>
    </xf>
    <xf numFmtId="168" fontId="4" fillId="2" borderId="56" xfId="1" applyNumberFormat="1" applyFont="1" applyFill="1" applyBorder="1" applyAlignment="1" applyProtection="1">
      <alignment horizontal="center" vertical="center"/>
      <protection locked="0"/>
    </xf>
    <xf numFmtId="49" fontId="9" fillId="0" borderId="62" xfId="1" applyNumberFormat="1" applyFont="1" applyBorder="1" applyAlignment="1">
      <alignment vertical="center"/>
    </xf>
    <xf numFmtId="14" fontId="59" fillId="3" borderId="8" xfId="0" applyNumberFormat="1" applyFont="1" applyFill="1" applyBorder="1" applyAlignment="1">
      <alignment horizontal="center"/>
    </xf>
    <xf numFmtId="0" fontId="59" fillId="3" borderId="0" xfId="0" applyFont="1" applyFill="1" applyAlignment="1">
      <alignment horizontal="center"/>
    </xf>
    <xf numFmtId="0" fontId="59" fillId="3" borderId="8" xfId="0" applyFont="1" applyFill="1" applyBorder="1" applyAlignment="1">
      <alignment horizontal="center"/>
    </xf>
    <xf numFmtId="0" fontId="20" fillId="3" borderId="0" xfId="1" applyFont="1" applyFill="1" applyAlignment="1">
      <alignment horizontal="center"/>
    </xf>
    <xf numFmtId="49" fontId="9" fillId="0" borderId="53" xfId="1" applyNumberFormat="1" applyFont="1" applyBorder="1" applyAlignment="1">
      <alignment horizontal="left" vertical="top"/>
    </xf>
    <xf numFmtId="49" fontId="9" fillId="0" borderId="11" xfId="1" applyNumberFormat="1" applyFont="1" applyBorder="1" applyAlignment="1">
      <alignment horizontal="left" vertical="top"/>
    </xf>
    <xf numFmtId="165" fontId="9" fillId="0" borderId="63" xfId="1" applyNumberFormat="1" applyFont="1" applyBorder="1" applyAlignment="1">
      <alignment horizontal="right" vertical="top"/>
    </xf>
    <xf numFmtId="165" fontId="9" fillId="0" borderId="6" xfId="1" applyNumberFormat="1" applyFont="1" applyBorder="1" applyAlignment="1">
      <alignment horizontal="right" vertical="top"/>
    </xf>
    <xf numFmtId="0" fontId="26" fillId="0" borderId="64" xfId="1" applyFont="1" applyBorder="1" applyAlignment="1">
      <alignment horizontal="center" vertical="top"/>
    </xf>
    <xf numFmtId="0" fontId="26" fillId="0" borderId="33" xfId="1" applyFont="1" applyBorder="1" applyAlignment="1">
      <alignment horizontal="center" vertical="top"/>
    </xf>
    <xf numFmtId="49" fontId="26" fillId="0" borderId="33" xfId="1" applyNumberFormat="1" applyFont="1" applyBorder="1" applyAlignment="1">
      <alignment horizontal="center" vertical="top"/>
    </xf>
    <xf numFmtId="49" fontId="7" fillId="0" borderId="12" xfId="1" applyNumberFormat="1" applyFont="1" applyBorder="1" applyAlignment="1">
      <alignment vertical="center" wrapText="1"/>
    </xf>
    <xf numFmtId="49" fontId="7" fillId="0" borderId="13" xfId="1" applyNumberFormat="1" applyFont="1" applyBorder="1" applyAlignment="1">
      <alignment vertical="center" wrapText="1"/>
    </xf>
    <xf numFmtId="49" fontId="7" fillId="0" borderId="8" xfId="1" applyNumberFormat="1" applyFont="1" applyBorder="1" applyAlignment="1">
      <alignment vertical="center" wrapText="1"/>
    </xf>
    <xf numFmtId="49" fontId="7" fillId="0" borderId="0" xfId="1" applyNumberFormat="1" applyFont="1" applyAlignment="1">
      <alignment vertical="center" wrapText="1"/>
    </xf>
    <xf numFmtId="2" fontId="46" fillId="0" borderId="12" xfId="0" applyNumberFormat="1" applyFont="1" applyBorder="1" applyAlignment="1">
      <alignment vertical="center"/>
    </xf>
    <xf numFmtId="2" fontId="46" fillId="0" borderId="13" xfId="0" applyNumberFormat="1" applyFont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49" fontId="9" fillId="0" borderId="1" xfId="1" applyNumberFormat="1" applyFont="1" applyBorder="1" applyAlignment="1">
      <alignment vertical="center"/>
    </xf>
    <xf numFmtId="0" fontId="46" fillId="0" borderId="9" xfId="0" applyFont="1" applyBorder="1" applyAlignment="1">
      <alignment horizontal="right" vertical="center"/>
    </xf>
    <xf numFmtId="0" fontId="46" fillId="0" borderId="11" xfId="0" applyFont="1" applyBorder="1" applyAlignment="1">
      <alignment horizontal="right" vertical="center"/>
    </xf>
    <xf numFmtId="0" fontId="46" fillId="0" borderId="11" xfId="0" applyFont="1" applyBorder="1" applyAlignment="1">
      <alignment vertical="center"/>
    </xf>
    <xf numFmtId="0" fontId="46" fillId="0" borderId="6" xfId="0" applyFont="1" applyBorder="1" applyAlignment="1">
      <alignment vertical="center"/>
    </xf>
    <xf numFmtId="49" fontId="9" fillId="0" borderId="35" xfId="1" applyNumberFormat="1" applyFont="1" applyBorder="1" applyAlignment="1">
      <alignment vertical="center"/>
    </xf>
    <xf numFmtId="2" fontId="46" fillId="0" borderId="0" xfId="0" applyNumberFormat="1" applyFont="1" applyAlignment="1">
      <alignment horizontal="center" vertical="center"/>
    </xf>
    <xf numFmtId="0" fontId="38" fillId="2" borderId="7" xfId="0" applyFont="1" applyFill="1" applyBorder="1" applyAlignment="1" applyProtection="1">
      <alignment horizontal="left" vertical="center"/>
      <protection locked="0"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2" borderId="15" xfId="0" applyFont="1" applyFill="1" applyBorder="1" applyAlignment="1" applyProtection="1">
      <alignment horizontal="left" vertical="center"/>
      <protection locked="0"/>
    </xf>
    <xf numFmtId="165" fontId="38" fillId="2" borderId="7" xfId="0" applyNumberFormat="1" applyFont="1" applyFill="1" applyBorder="1" applyAlignment="1" applyProtection="1">
      <alignment horizontal="left" vertical="center"/>
      <protection locked="0"/>
    </xf>
    <xf numFmtId="165" fontId="38" fillId="2" borderId="19" xfId="0" applyNumberFormat="1" applyFont="1" applyFill="1" applyBorder="1" applyAlignment="1" applyProtection="1">
      <alignment horizontal="left" vertical="center"/>
      <protection locked="0"/>
    </xf>
    <xf numFmtId="165" fontId="38" fillId="2" borderId="15" xfId="0" applyNumberFormat="1" applyFont="1" applyFill="1" applyBorder="1" applyAlignment="1" applyProtection="1">
      <alignment horizontal="left" vertical="center"/>
      <protection locked="0"/>
    </xf>
    <xf numFmtId="0" fontId="38" fillId="0" borderId="7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9" fillId="0" borderId="7" xfId="0" applyFont="1" applyBorder="1" applyAlignment="1">
      <alignment horizontal="right" vertical="center"/>
    </xf>
    <xf numFmtId="0" fontId="39" fillId="0" borderId="19" xfId="0" applyFont="1" applyBorder="1" applyAlignment="1">
      <alignment horizontal="right" vertical="center"/>
    </xf>
    <xf numFmtId="2" fontId="38" fillId="2" borderId="7" xfId="0" applyNumberFormat="1" applyFont="1" applyFill="1" applyBorder="1" applyAlignment="1" applyProtection="1">
      <alignment horizontal="left" vertical="center"/>
      <protection locked="0"/>
    </xf>
    <xf numFmtId="2" fontId="38" fillId="2" borderId="19" xfId="0" applyNumberFormat="1" applyFont="1" applyFill="1" applyBorder="1" applyAlignment="1" applyProtection="1">
      <alignment horizontal="left" vertical="center"/>
      <protection locked="0"/>
    </xf>
    <xf numFmtId="2" fontId="38" fillId="2" borderId="15" xfId="0" applyNumberFormat="1" applyFont="1" applyFill="1" applyBorder="1" applyAlignment="1" applyProtection="1">
      <alignment horizontal="left" vertical="center"/>
      <protection locked="0"/>
    </xf>
    <xf numFmtId="0" fontId="52" fillId="0" borderId="19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textRotation="90"/>
    </xf>
    <xf numFmtId="0" fontId="54" fillId="0" borderId="4" xfId="0" applyFont="1" applyBorder="1" applyAlignment="1">
      <alignment horizontal="center" textRotation="90"/>
    </xf>
    <xf numFmtId="0" fontId="54" fillId="0" borderId="5" xfId="0" applyFont="1" applyBorder="1" applyAlignment="1">
      <alignment horizontal="center" textRotation="90"/>
    </xf>
    <xf numFmtId="0" fontId="53" fillId="0" borderId="2" xfId="0" applyFont="1" applyBorder="1" applyAlignment="1">
      <alignment horizontal="center" textRotation="90"/>
    </xf>
    <xf numFmtId="0" fontId="60" fillId="4" borderId="1" xfId="0" applyFont="1" applyFill="1" applyBorder="1" applyAlignment="1">
      <alignment vertical="center"/>
    </xf>
    <xf numFmtId="0" fontId="61" fillId="0" borderId="8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4" fillId="0" borderId="2" xfId="0" applyFont="1" applyBorder="1" applyAlignment="1">
      <alignment horizontal="center" textRotation="90"/>
    </xf>
    <xf numFmtId="0" fontId="52" fillId="0" borderId="27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/>
    </xf>
    <xf numFmtId="0" fontId="43" fillId="0" borderId="8" xfId="0" applyFont="1" applyBorder="1" applyAlignment="1">
      <alignment horizontal="right" vertical="center" indent="1"/>
    </xf>
    <xf numFmtId="0" fontId="43" fillId="0" borderId="0" xfId="0" applyFont="1" applyAlignment="1">
      <alignment horizontal="right" vertical="center" indent="1"/>
    </xf>
    <xf numFmtId="0" fontId="59" fillId="0" borderId="1" xfId="0" applyFont="1" applyBorder="1" applyAlignment="1">
      <alignment horizontal="left" vertical="center"/>
    </xf>
    <xf numFmtId="0" fontId="46" fillId="0" borderId="50" xfId="0" applyFont="1" applyBorder="1" applyAlignment="1">
      <alignment horizontal="center" vertical="top"/>
    </xf>
    <xf numFmtId="0" fontId="46" fillId="0" borderId="8" xfId="0" applyFont="1" applyBorder="1" applyAlignment="1">
      <alignment horizontal="right" vertical="center" indent="1"/>
    </xf>
    <xf numFmtId="0" fontId="46" fillId="0" borderId="0" xfId="0" applyFont="1" applyAlignment="1">
      <alignment horizontal="right" vertical="center" indent="1"/>
    </xf>
    <xf numFmtId="0" fontId="43" fillId="0" borderId="1" xfId="0" applyFont="1" applyBorder="1" applyAlignment="1">
      <alignment vertical="center"/>
    </xf>
    <xf numFmtId="0" fontId="6" fillId="0" borderId="1" xfId="1" applyFont="1" applyBorder="1" applyAlignment="1">
      <alignment vertical="center"/>
    </xf>
    <xf numFmtId="14" fontId="43" fillId="0" borderId="1" xfId="0" applyNumberFormat="1" applyFont="1" applyBorder="1" applyAlignment="1">
      <alignment horizontal="left" vertical="center"/>
    </xf>
    <xf numFmtId="0" fontId="44" fillId="0" borderId="8" xfId="0" applyFont="1" applyBorder="1" applyAlignment="1">
      <alignment horizontal="right" vertical="center" indent="1"/>
    </xf>
    <xf numFmtId="0" fontId="44" fillId="0" borderId="0" xfId="0" applyFont="1" applyAlignment="1">
      <alignment horizontal="right" vertical="center" indent="1"/>
    </xf>
    <xf numFmtId="0" fontId="62" fillId="4" borderId="1" xfId="0" applyFont="1" applyFill="1" applyBorder="1" applyAlignment="1">
      <alignment horizontal="left" vertical="center"/>
    </xf>
    <xf numFmtId="0" fontId="63" fillId="4" borderId="0" xfId="0" applyFont="1" applyFill="1" applyAlignment="1">
      <alignment horizontal="left" vertical="center"/>
    </xf>
    <xf numFmtId="0" fontId="52" fillId="0" borderId="7" xfId="0" applyFont="1" applyBorder="1" applyAlignment="1">
      <alignment horizontal="center" vertical="center"/>
    </xf>
    <xf numFmtId="0" fontId="52" fillId="0" borderId="65" xfId="0" applyFont="1" applyBorder="1" applyAlignment="1">
      <alignment horizontal="center" vertical="center"/>
    </xf>
    <xf numFmtId="0" fontId="52" fillId="0" borderId="6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textRotation="90"/>
    </xf>
    <xf numFmtId="0" fontId="53" fillId="0" borderId="4" xfId="0" applyFont="1" applyBorder="1" applyAlignment="1">
      <alignment horizontal="center" textRotation="90"/>
    </xf>
    <xf numFmtId="0" fontId="53" fillId="0" borderId="5" xfId="0" applyFont="1" applyBorder="1" applyAlignment="1">
      <alignment horizontal="center" textRotation="90"/>
    </xf>
    <xf numFmtId="165" fontId="9" fillId="0" borderId="63" xfId="1" applyNumberFormat="1" applyFont="1" applyBorder="1" applyAlignment="1">
      <alignment vertical="top"/>
    </xf>
    <xf numFmtId="165" fontId="9" fillId="0" borderId="6" xfId="1" applyNumberFormat="1" applyFont="1" applyBorder="1" applyAlignment="1">
      <alignment vertical="top"/>
    </xf>
    <xf numFmtId="49" fontId="2" fillId="0" borderId="8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right" vertical="center" indent="1"/>
    </xf>
    <xf numFmtId="49" fontId="9" fillId="0" borderId="0" xfId="1" applyNumberFormat="1" applyFont="1" applyAlignment="1">
      <alignment horizontal="right" vertical="center" indent="1"/>
    </xf>
    <xf numFmtId="0" fontId="13" fillId="0" borderId="0" xfId="1" applyFont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49" fontId="14" fillId="0" borderId="7" xfId="1" applyNumberFormat="1" applyFont="1" applyBorder="1" applyAlignment="1">
      <alignment horizontal="left" vertical="center" indent="1"/>
    </xf>
    <xf numFmtId="49" fontId="14" fillId="0" borderId="19" xfId="1" applyNumberFormat="1" applyFont="1" applyBorder="1" applyAlignment="1">
      <alignment horizontal="left" vertical="center" indent="1"/>
    </xf>
    <xf numFmtId="2" fontId="57" fillId="3" borderId="2" xfId="1" applyNumberFormat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14" fontId="9" fillId="0" borderId="19" xfId="1" applyNumberFormat="1" applyFont="1" applyBorder="1" applyAlignment="1">
      <alignment horizontal="left" vertical="center" indent="1"/>
    </xf>
    <xf numFmtId="14" fontId="9" fillId="0" borderId="15" xfId="1" applyNumberFormat="1" applyFont="1" applyBorder="1" applyAlignment="1">
      <alignment horizontal="left" vertical="center" indent="1"/>
    </xf>
    <xf numFmtId="49" fontId="11" fillId="0" borderId="12" xfId="1" applyNumberFormat="1" applyFont="1" applyBorder="1" applyAlignment="1">
      <alignment horizontal="center" vertical="center"/>
    </xf>
    <xf numFmtId="49" fontId="11" fillId="0" borderId="13" xfId="1" applyNumberFormat="1" applyFont="1" applyBorder="1" applyAlignment="1">
      <alignment horizontal="center" vertical="center"/>
    </xf>
    <xf numFmtId="49" fontId="11" fillId="0" borderId="8" xfId="1" applyNumberFormat="1" applyFont="1" applyBorder="1" applyAlignment="1">
      <alignment horizontal="center" vertical="center"/>
    </xf>
    <xf numFmtId="49" fontId="11" fillId="0" borderId="3" xfId="1" applyNumberFormat="1" applyFont="1" applyBorder="1" applyAlignment="1">
      <alignment horizontal="center" vertical="center"/>
    </xf>
    <xf numFmtId="49" fontId="11" fillId="0" borderId="4" xfId="1" applyNumberFormat="1" applyFont="1" applyBorder="1" applyAlignment="1">
      <alignment horizontal="center" vertical="center"/>
    </xf>
    <xf numFmtId="49" fontId="11" fillId="0" borderId="5" xfId="1" applyNumberFormat="1" applyFont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 vertical="center"/>
    </xf>
    <xf numFmtId="49" fontId="11" fillId="0" borderId="9" xfId="1" applyNumberFormat="1" applyFont="1" applyBorder="1" applyAlignment="1">
      <alignment horizontal="center" vertical="center"/>
    </xf>
    <xf numFmtId="49" fontId="11" fillId="0" borderId="6" xfId="1" applyNumberFormat="1" applyFont="1" applyBorder="1" applyAlignment="1">
      <alignment horizontal="center" vertical="center"/>
    </xf>
    <xf numFmtId="49" fontId="1" fillId="0" borderId="9" xfId="1" applyNumberFormat="1" applyBorder="1" applyAlignment="1">
      <alignment horizontal="center" vertical="center"/>
    </xf>
    <xf numFmtId="49" fontId="1" fillId="0" borderId="11" xfId="1" applyNumberFormat="1" applyBorder="1" applyAlignment="1">
      <alignment horizontal="center" vertical="center"/>
    </xf>
    <xf numFmtId="49" fontId="1" fillId="0" borderId="6" xfId="1" applyNumberFormat="1" applyBorder="1" applyAlignment="1">
      <alignment horizontal="center" vertical="center"/>
    </xf>
    <xf numFmtId="2" fontId="6" fillId="0" borderId="19" xfId="1" applyNumberFormat="1" applyFont="1" applyBorder="1" applyAlignment="1">
      <alignment horizontal="left" vertical="center"/>
    </xf>
    <xf numFmtId="2" fontId="6" fillId="0" borderId="15" xfId="1" applyNumberFormat="1" applyFont="1" applyBorder="1" applyAlignment="1">
      <alignment horizontal="left" vertical="center"/>
    </xf>
    <xf numFmtId="0" fontId="6" fillId="4" borderId="19" xfId="1" applyFont="1" applyFill="1" applyBorder="1" applyAlignment="1">
      <alignment horizontal="right" vertical="center" indent="1"/>
    </xf>
    <xf numFmtId="165" fontId="19" fillId="4" borderId="19" xfId="1" applyNumberFormat="1" applyFont="1" applyFill="1" applyBorder="1" applyAlignment="1">
      <alignment horizontal="center" vertical="center"/>
    </xf>
    <xf numFmtId="49" fontId="9" fillId="0" borderId="9" xfId="1" applyNumberFormat="1" applyFont="1" applyBorder="1" applyAlignment="1">
      <alignment vertical="center"/>
    </xf>
    <xf numFmtId="49" fontId="9" fillId="0" borderId="11" xfId="1" applyNumberFormat="1" applyFont="1" applyBorder="1" applyAlignment="1">
      <alignment vertical="center"/>
    </xf>
    <xf numFmtId="49" fontId="9" fillId="0" borderId="6" xfId="1" applyNumberFormat="1" applyFont="1" applyBorder="1" applyAlignment="1">
      <alignment vertical="center"/>
    </xf>
    <xf numFmtId="49" fontId="9" fillId="0" borderId="12" xfId="1" applyNumberFormat="1" applyFont="1" applyBorder="1" applyAlignment="1">
      <alignment horizontal="center" vertical="center"/>
    </xf>
    <xf numFmtId="49" fontId="9" fillId="0" borderId="13" xfId="1" applyNumberFormat="1" applyFont="1" applyBorder="1" applyAlignment="1">
      <alignment horizontal="center" vertical="center"/>
    </xf>
    <xf numFmtId="49" fontId="9" fillId="0" borderId="19" xfId="1" applyNumberFormat="1" applyFont="1" applyBorder="1" applyAlignment="1">
      <alignment horizontal="center" vertical="center"/>
    </xf>
    <xf numFmtId="49" fontId="9" fillId="0" borderId="15" xfId="1" applyNumberFormat="1" applyFont="1" applyBorder="1" applyAlignment="1">
      <alignment horizontal="center" vertical="center"/>
    </xf>
    <xf numFmtId="49" fontId="14" fillId="0" borderId="9" xfId="1" applyNumberFormat="1" applyFont="1" applyBorder="1" applyAlignment="1">
      <alignment horizontal="left" vertical="center" indent="1"/>
    </xf>
    <xf numFmtId="49" fontId="14" fillId="0" borderId="11" xfId="1" applyNumberFormat="1" applyFont="1" applyBorder="1" applyAlignment="1">
      <alignment horizontal="left" vertical="center" indent="1"/>
    </xf>
    <xf numFmtId="49" fontId="14" fillId="0" borderId="6" xfId="1" applyNumberFormat="1" applyFont="1" applyBorder="1" applyAlignment="1">
      <alignment horizontal="left" vertical="center" indent="1"/>
    </xf>
    <xf numFmtId="49" fontId="6" fillId="0" borderId="52" xfId="1" applyNumberFormat="1" applyFont="1" applyBorder="1" applyAlignment="1">
      <alignment horizontal="right" vertical="center" indent="1"/>
    </xf>
    <xf numFmtId="49" fontId="6" fillId="0" borderId="53" xfId="1" applyNumberFormat="1" applyFont="1" applyBorder="1" applyAlignment="1">
      <alignment horizontal="right" vertical="center" indent="1"/>
    </xf>
    <xf numFmtId="49" fontId="6" fillId="0" borderId="63" xfId="1" applyNumberFormat="1" applyFont="1" applyBorder="1" applyAlignment="1">
      <alignment horizontal="right" vertical="center" indent="1"/>
    </xf>
    <xf numFmtId="2" fontId="6" fillId="0" borderId="52" xfId="1" applyNumberFormat="1" applyFont="1" applyBorder="1" applyAlignment="1">
      <alignment horizontal="right" vertical="center" indent="1"/>
    </xf>
    <xf numFmtId="2" fontId="6" fillId="0" borderId="63" xfId="1" applyNumberFormat="1" applyFont="1" applyBorder="1" applyAlignment="1">
      <alignment horizontal="right" vertical="center" indent="1"/>
    </xf>
    <xf numFmtId="168" fontId="1" fillId="0" borderId="7" xfId="1" applyNumberFormat="1" applyBorder="1" applyAlignment="1">
      <alignment horizontal="center" vertical="center"/>
    </xf>
    <xf numFmtId="168" fontId="1" fillId="0" borderId="19" xfId="1" applyNumberFormat="1" applyBorder="1" applyAlignment="1">
      <alignment horizontal="center" vertical="center"/>
    </xf>
    <xf numFmtId="168" fontId="1" fillId="0" borderId="15" xfId="1" applyNumberFormat="1" applyBorder="1" applyAlignment="1">
      <alignment horizontal="center" vertical="center"/>
    </xf>
    <xf numFmtId="49" fontId="14" fillId="0" borderId="7" xfId="1" applyNumberFormat="1" applyFont="1" applyBorder="1" applyAlignment="1">
      <alignment horizontal="center" vertical="center"/>
    </xf>
    <xf numFmtId="49" fontId="14" fillId="0" borderId="19" xfId="1" applyNumberFormat="1" applyFont="1" applyBorder="1" applyAlignment="1">
      <alignment horizontal="center" vertical="center"/>
    </xf>
    <xf numFmtId="49" fontId="14" fillId="0" borderId="15" xfId="1" applyNumberFormat="1" applyFont="1" applyBorder="1" applyAlignment="1">
      <alignment horizontal="center" vertical="center"/>
    </xf>
    <xf numFmtId="0" fontId="9" fillId="0" borderId="19" xfId="1" applyFont="1" applyBorder="1" applyAlignment="1">
      <alignment horizontal="left" vertical="center"/>
    </xf>
    <xf numFmtId="168" fontId="9" fillId="0" borderId="19" xfId="1" applyNumberFormat="1" applyFont="1" applyBorder="1" applyAlignment="1">
      <alignment horizontal="left" vertical="center"/>
    </xf>
    <xf numFmtId="168" fontId="9" fillId="0" borderId="15" xfId="1" applyNumberFormat="1" applyFont="1" applyBorder="1" applyAlignment="1">
      <alignment horizontal="left" vertical="center"/>
    </xf>
    <xf numFmtId="2" fontId="4" fillId="2" borderId="7" xfId="1" applyNumberFormat="1" applyFont="1" applyFill="1" applyBorder="1" applyAlignment="1" applyProtection="1">
      <alignment horizontal="right" vertical="center" indent="1"/>
      <protection locked="0"/>
    </xf>
    <xf numFmtId="2" fontId="4" fillId="2" borderId="15" xfId="1" applyNumberFormat="1" applyFont="1" applyFill="1" applyBorder="1" applyAlignment="1" applyProtection="1">
      <alignment horizontal="right" vertical="center" indent="1"/>
      <protection locked="0"/>
    </xf>
    <xf numFmtId="49" fontId="11" fillId="0" borderId="2" xfId="1" applyNumberFormat="1" applyFont="1" applyBorder="1" applyAlignment="1">
      <alignment horizontal="center" vertical="center" wrapText="1"/>
    </xf>
    <xf numFmtId="49" fontId="4" fillId="2" borderId="9" xfId="1" applyNumberFormat="1" applyFont="1" applyFill="1" applyBorder="1" applyAlignment="1" applyProtection="1">
      <alignment horizontal="left" vertical="center"/>
      <protection locked="0"/>
    </xf>
    <xf numFmtId="49" fontId="4" fillId="2" borderId="6" xfId="1" applyNumberFormat="1" applyFont="1" applyFill="1" applyBorder="1" applyAlignment="1" applyProtection="1">
      <alignment horizontal="left" vertical="center"/>
      <protection locked="0"/>
    </xf>
    <xf numFmtId="2" fontId="4" fillId="2" borderId="10" xfId="1" applyNumberFormat="1" applyFont="1" applyFill="1" applyBorder="1" applyAlignment="1" applyProtection="1">
      <alignment horizontal="right" vertical="center" indent="1"/>
      <protection locked="0"/>
    </xf>
    <xf numFmtId="2" fontId="4" fillId="2" borderId="24" xfId="1" applyNumberFormat="1" applyFont="1" applyFill="1" applyBorder="1" applyAlignment="1" applyProtection="1">
      <alignment horizontal="right" vertical="center" indent="1"/>
      <protection locked="0"/>
    </xf>
    <xf numFmtId="49" fontId="4" fillId="2" borderId="10" xfId="1" applyNumberFormat="1" applyFont="1" applyFill="1" applyBorder="1" applyAlignment="1" applyProtection="1">
      <alignment horizontal="left" vertical="center"/>
      <protection locked="0"/>
    </xf>
    <xf numFmtId="49" fontId="4" fillId="2" borderId="24" xfId="1" applyNumberFormat="1" applyFont="1" applyFill="1" applyBorder="1" applyAlignment="1" applyProtection="1">
      <alignment horizontal="left" vertical="center"/>
      <protection locked="0"/>
    </xf>
    <xf numFmtId="49" fontId="4" fillId="2" borderId="7" xfId="1" applyNumberFormat="1" applyFont="1" applyFill="1" applyBorder="1" applyAlignment="1" applyProtection="1">
      <alignment horizontal="left" vertical="center"/>
      <protection locked="0"/>
    </xf>
    <xf numFmtId="49" fontId="4" fillId="2" borderId="15" xfId="1" applyNumberFormat="1" applyFont="1" applyFill="1" applyBorder="1" applyAlignment="1" applyProtection="1">
      <alignment horizontal="left" vertical="center"/>
      <protection locked="0"/>
    </xf>
    <xf numFmtId="49" fontId="11" fillId="0" borderId="7" xfId="1" applyNumberFormat="1" applyFont="1" applyBorder="1" applyAlignment="1">
      <alignment horizontal="center" vertical="center"/>
    </xf>
    <xf numFmtId="49" fontId="4" fillId="2" borderId="51" xfId="1" applyNumberFormat="1" applyFont="1" applyFill="1" applyBorder="1" applyAlignment="1" applyProtection="1">
      <alignment horizontal="left" vertical="center"/>
      <protection locked="0"/>
    </xf>
    <xf numFmtId="49" fontId="4" fillId="2" borderId="18" xfId="1" applyNumberFormat="1" applyFont="1" applyFill="1" applyBorder="1" applyAlignment="1" applyProtection="1">
      <alignment horizontal="left" vertical="center"/>
      <protection locked="0"/>
    </xf>
    <xf numFmtId="49" fontId="4" fillId="2" borderId="67" xfId="1" applyNumberFormat="1" applyFont="1" applyFill="1" applyBorder="1" applyAlignment="1" applyProtection="1">
      <alignment horizontal="left" vertical="center"/>
      <protection locked="0"/>
    </xf>
    <xf numFmtId="49" fontId="1" fillId="0" borderId="2" xfId="1" applyNumberFormat="1" applyBorder="1" applyAlignment="1">
      <alignment horizontal="center" vertical="center" wrapText="1"/>
    </xf>
    <xf numFmtId="49" fontId="11" fillId="0" borderId="27" xfId="1" applyNumberFormat="1" applyFont="1" applyBorder="1" applyAlignment="1">
      <alignment horizontal="center" vertical="center"/>
    </xf>
    <xf numFmtId="49" fontId="4" fillId="0" borderId="19" xfId="1" applyNumberFormat="1" applyFont="1" applyBorder="1" applyAlignment="1">
      <alignment horizontal="left" vertical="center" indent="1"/>
    </xf>
    <xf numFmtId="49" fontId="4" fillId="0" borderId="15" xfId="1" applyNumberFormat="1" applyFont="1" applyBorder="1" applyAlignment="1">
      <alignment horizontal="left" vertical="center" indent="1"/>
    </xf>
    <xf numFmtId="49" fontId="4" fillId="2" borderId="19" xfId="1" applyNumberFormat="1" applyFont="1" applyFill="1" applyBorder="1" applyAlignment="1" applyProtection="1">
      <alignment horizontal="left" vertical="center"/>
      <protection locked="0"/>
    </xf>
    <xf numFmtId="2" fontId="4" fillId="2" borderId="2" xfId="1" applyNumberFormat="1" applyFont="1" applyFill="1" applyBorder="1" applyAlignment="1" applyProtection="1">
      <alignment horizontal="right" vertical="center" indent="1"/>
      <protection locked="0"/>
    </xf>
    <xf numFmtId="49" fontId="6" fillId="0" borderId="54" xfId="1" applyNumberFormat="1" applyFont="1" applyBorder="1" applyAlignment="1">
      <alignment horizontal="right" vertical="center" indent="1"/>
    </xf>
    <xf numFmtId="49" fontId="6" fillId="0" borderId="55" xfId="1" applyNumberFormat="1" applyFont="1" applyBorder="1" applyAlignment="1">
      <alignment horizontal="right" vertical="center" indent="1"/>
    </xf>
    <xf numFmtId="49" fontId="6" fillId="0" borderId="56" xfId="1" applyNumberFormat="1" applyFont="1" applyBorder="1" applyAlignment="1">
      <alignment horizontal="right" vertical="center" indent="1"/>
    </xf>
    <xf numFmtId="2" fontId="6" fillId="0" borderId="54" xfId="1" applyNumberFormat="1" applyFont="1" applyBorder="1" applyAlignment="1">
      <alignment horizontal="right" vertical="center" indent="1"/>
    </xf>
    <xf numFmtId="2" fontId="6" fillId="0" borderId="56" xfId="1" applyNumberFormat="1" applyFont="1" applyBorder="1" applyAlignment="1">
      <alignment horizontal="right" vertical="center" indent="1"/>
    </xf>
    <xf numFmtId="49" fontId="11" fillId="0" borderId="11" xfId="1" applyNumberFormat="1" applyFont="1" applyBorder="1" applyAlignment="1">
      <alignment horizontal="center" vertical="center"/>
    </xf>
    <xf numFmtId="49" fontId="1" fillId="0" borderId="27" xfId="1" applyNumberFormat="1" applyBorder="1" applyAlignment="1">
      <alignment horizontal="center" vertical="center" wrapText="1"/>
    </xf>
    <xf numFmtId="49" fontId="1" fillId="0" borderId="5" xfId="1" applyNumberFormat="1" applyBorder="1" applyAlignment="1">
      <alignment horizontal="center" vertical="center"/>
    </xf>
    <xf numFmtId="49" fontId="4" fillId="0" borderId="7" xfId="1" applyNumberFormat="1" applyFont="1" applyBorder="1" applyAlignment="1">
      <alignment horizontal="right" vertical="center"/>
    </xf>
    <xf numFmtId="49" fontId="4" fillId="0" borderId="15" xfId="1" applyNumberFormat="1" applyFont="1" applyBorder="1" applyAlignment="1">
      <alignment horizontal="right" vertical="center"/>
    </xf>
    <xf numFmtId="49" fontId="4" fillId="2" borderId="2" xfId="1" applyNumberFormat="1" applyFont="1" applyFill="1" applyBorder="1" applyAlignment="1" applyProtection="1">
      <alignment horizontal="left" vertical="center"/>
      <protection locked="0"/>
    </xf>
    <xf numFmtId="49" fontId="11" fillId="0" borderId="27" xfId="1" applyNumberFormat="1" applyFont="1" applyBorder="1" applyAlignment="1">
      <alignment horizontal="center" vertical="center" wrapText="1"/>
    </xf>
    <xf numFmtId="2" fontId="4" fillId="2" borderId="51" xfId="1" applyNumberFormat="1" applyFont="1" applyFill="1" applyBorder="1" applyAlignment="1" applyProtection="1">
      <alignment horizontal="right" vertical="center" indent="1"/>
      <protection locked="0"/>
    </xf>
    <xf numFmtId="2" fontId="4" fillId="2" borderId="67" xfId="1" applyNumberFormat="1" applyFont="1" applyFill="1" applyBorder="1" applyAlignment="1" applyProtection="1">
      <alignment horizontal="right" vertical="center" indent="1"/>
      <protection locked="0"/>
    </xf>
    <xf numFmtId="49" fontId="14" fillId="0" borderId="9" xfId="1" applyNumberFormat="1" applyFont="1" applyBorder="1" applyAlignment="1">
      <alignment vertical="center"/>
    </xf>
    <xf numFmtId="49" fontId="14" fillId="0" borderId="11" xfId="1" applyNumberFormat="1" applyFont="1" applyBorder="1" applyAlignment="1">
      <alignment vertical="center"/>
    </xf>
    <xf numFmtId="49" fontId="14" fillId="0" borderId="6" xfId="1" applyNumberFormat="1" applyFont="1" applyBorder="1" applyAlignment="1">
      <alignment vertical="center"/>
    </xf>
    <xf numFmtId="49" fontId="17" fillId="0" borderId="9" xfId="1" applyNumberFormat="1" applyFont="1" applyBorder="1" applyAlignment="1">
      <alignment horizontal="left" vertical="center" indent="1"/>
    </xf>
    <xf numFmtId="49" fontId="17" fillId="0" borderId="11" xfId="1" applyNumberFormat="1" applyFont="1" applyBorder="1" applyAlignment="1">
      <alignment horizontal="left" vertical="center" indent="1"/>
    </xf>
    <xf numFmtId="49" fontId="14" fillId="0" borderId="15" xfId="1" applyNumberFormat="1" applyFont="1" applyBorder="1" applyAlignment="1">
      <alignment horizontal="left" vertical="center" indent="1"/>
    </xf>
    <xf numFmtId="168" fontId="1" fillId="0" borderId="13" xfId="1" applyNumberFormat="1" applyBorder="1" applyAlignment="1">
      <alignment horizontal="center" vertical="center"/>
    </xf>
    <xf numFmtId="2" fontId="6" fillId="0" borderId="53" xfId="1" applyNumberFormat="1" applyFont="1" applyBorder="1" applyAlignment="1">
      <alignment horizontal="right" vertical="center" indent="1"/>
    </xf>
    <xf numFmtId="49" fontId="4" fillId="2" borderId="26" xfId="1" applyNumberFormat="1" applyFont="1" applyFill="1" applyBorder="1" applyAlignment="1" applyProtection="1">
      <alignment horizontal="left" vertical="center"/>
      <protection locked="0"/>
    </xf>
    <xf numFmtId="0" fontId="4" fillId="0" borderId="50" xfId="1" applyFont="1" applyBorder="1" applyAlignment="1">
      <alignment horizontal="center" vertical="top"/>
    </xf>
    <xf numFmtId="49" fontId="9" fillId="0" borderId="11" xfId="1" applyNumberFormat="1" applyFont="1" applyBorder="1" applyAlignment="1">
      <alignment horizontal="center" vertical="center"/>
    </xf>
    <xf numFmtId="49" fontId="6" fillId="0" borderId="54" xfId="1" applyNumberFormat="1" applyFont="1" applyBorder="1" applyAlignment="1">
      <alignment horizontal="center" vertical="center"/>
    </xf>
    <xf numFmtId="49" fontId="6" fillId="0" borderId="55" xfId="1" applyNumberFormat="1" applyFont="1" applyBorder="1" applyAlignment="1">
      <alignment horizontal="center" vertical="center"/>
    </xf>
    <xf numFmtId="49" fontId="6" fillId="0" borderId="56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left" vertical="center" indent="1"/>
    </xf>
    <xf numFmtId="49" fontId="4" fillId="0" borderId="3" xfId="1" applyNumberFormat="1" applyFont="1" applyBorder="1" applyAlignment="1">
      <alignment horizontal="left" vertical="center" indent="1"/>
    </xf>
    <xf numFmtId="49" fontId="14" fillId="0" borderId="8" xfId="1" applyNumberFormat="1" applyFont="1" applyBorder="1" applyAlignment="1">
      <alignment vertical="center"/>
    </xf>
    <xf numFmtId="49" fontId="14" fillId="0" borderId="0" xfId="1" applyNumberFormat="1" applyFont="1" applyAlignment="1">
      <alignment vertical="center"/>
    </xf>
    <xf numFmtId="2" fontId="4" fillId="0" borderId="10" xfId="1" applyNumberFormat="1" applyFont="1" applyBorder="1" applyAlignment="1">
      <alignment horizontal="right" vertical="center" indent="1"/>
    </xf>
    <xf numFmtId="2" fontId="4" fillId="0" borderId="24" xfId="1" applyNumberFormat="1" applyFont="1" applyBorder="1" applyAlignment="1">
      <alignment horizontal="right" vertical="center" indent="1"/>
    </xf>
    <xf numFmtId="2" fontId="6" fillId="0" borderId="8" xfId="1" applyNumberFormat="1" applyFont="1" applyBorder="1" applyAlignment="1">
      <alignment horizontal="right" vertical="center" indent="1"/>
    </xf>
    <xf numFmtId="2" fontId="6" fillId="0" borderId="3" xfId="1" applyNumberFormat="1" applyFont="1" applyBorder="1" applyAlignment="1">
      <alignment horizontal="right" vertical="center" indent="1"/>
    </xf>
    <xf numFmtId="0" fontId="0" fillId="0" borderId="0" xfId="0" applyAlignment="1">
      <alignment vertical="top" wrapText="1"/>
    </xf>
    <xf numFmtId="0" fontId="30" fillId="0" borderId="9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48" fillId="6" borderId="8" xfId="0" applyFont="1" applyFill="1" applyBorder="1" applyAlignment="1">
      <alignment vertical="top" wrapText="1"/>
    </xf>
    <xf numFmtId="0" fontId="48" fillId="6" borderId="0" xfId="0" applyFont="1" applyFill="1" applyAlignment="1">
      <alignment vertical="top" wrapText="1"/>
    </xf>
    <xf numFmtId="0" fontId="30" fillId="0" borderId="8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0" fillId="0" borderId="8" xfId="0" applyFont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48" fillId="6" borderId="39" xfId="0" applyFont="1" applyFill="1" applyBorder="1" applyAlignment="1">
      <alignment vertical="top" wrapText="1"/>
    </xf>
    <xf numFmtId="0" fontId="48" fillId="6" borderId="50" xfId="0" applyFont="1" applyFill="1" applyBorder="1" applyAlignment="1">
      <alignment vertical="top" wrapText="1"/>
    </xf>
    <xf numFmtId="0" fontId="30" fillId="0" borderId="28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4" fillId="0" borderId="8" xfId="0" applyFont="1" applyBorder="1" applyAlignment="1">
      <alignment vertical="top" wrapText="1"/>
    </xf>
    <xf numFmtId="0" fontId="64" fillId="0" borderId="0" xfId="0" applyFont="1" applyAlignment="1">
      <alignment vertical="top" wrapText="1"/>
    </xf>
    <xf numFmtId="0" fontId="64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0" fontId="65" fillId="0" borderId="8" xfId="0" applyFont="1" applyBorder="1" applyAlignment="1">
      <alignment vertical="top" wrapText="1"/>
    </xf>
    <xf numFmtId="0" fontId="65" fillId="0" borderId="0" xfId="0" applyFont="1" applyAlignment="1">
      <alignment vertical="top" wrapText="1"/>
    </xf>
    <xf numFmtId="0" fontId="65" fillId="0" borderId="3" xfId="0" applyFont="1" applyBorder="1" applyAlignment="1">
      <alignment vertical="top" wrapText="1"/>
    </xf>
    <xf numFmtId="0" fontId="66" fillId="0" borderId="8" xfId="0" applyFont="1" applyBorder="1" applyAlignment="1">
      <alignment vertical="top" wrapText="1"/>
    </xf>
    <xf numFmtId="49" fontId="0" fillId="0" borderId="8" xfId="0" applyNumberForma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67" fillId="7" borderId="12" xfId="1" applyFont="1" applyFill="1" applyBorder="1" applyAlignment="1">
      <alignment horizontal="center" vertical="top" wrapText="1"/>
    </xf>
    <xf numFmtId="0" fontId="67" fillId="7" borderId="13" xfId="1" applyFont="1" applyFill="1" applyBorder="1" applyAlignment="1">
      <alignment horizontal="center" vertical="top" wrapText="1"/>
    </xf>
    <xf numFmtId="0" fontId="67" fillId="7" borderId="14" xfId="1" applyFont="1" applyFill="1" applyBorder="1" applyAlignment="1">
      <alignment horizontal="center" vertical="top" wrapText="1"/>
    </xf>
    <xf numFmtId="0" fontId="68" fillId="0" borderId="8" xfId="0" applyFont="1" applyBorder="1" applyAlignment="1">
      <alignment horizontal="left" vertical="top" wrapText="1"/>
    </xf>
    <xf numFmtId="0" fontId="68" fillId="0" borderId="0" xfId="0" applyFont="1" applyAlignment="1">
      <alignment horizontal="left" vertical="top" wrapText="1"/>
    </xf>
    <xf numFmtId="0" fontId="68" fillId="0" borderId="3" xfId="0" applyFont="1" applyBorder="1" applyAlignment="1">
      <alignment horizontal="left" vertical="top" wrapText="1"/>
    </xf>
    <xf numFmtId="0" fontId="30" fillId="0" borderId="0" xfId="0" applyFont="1" applyAlignment="1">
      <alignment vertical="top"/>
    </xf>
    <xf numFmtId="0" fontId="0" fillId="0" borderId="0" xfId="0" applyAlignment="1">
      <alignment vertical="top"/>
    </xf>
  </cellXfs>
  <cellStyles count="4">
    <cellStyle name="Standard" xfId="0" builtinId="0"/>
    <cellStyle name="Standard 2" xfId="1" xr:uid="{00000000-0005-0000-0000-000001000000}"/>
    <cellStyle name="Standard 2 2" xfId="2" xr:uid="{00000000-0005-0000-0000-000002000000}"/>
    <cellStyle name="Standard 3" xfId="3" xr:uid="{00000000-0005-0000-0000-000003000000}"/>
  </cellStyles>
  <dxfs count="50">
    <dxf>
      <font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ill>
        <patternFill>
          <bgColor rgb="FFE1FFBE"/>
        </patternFill>
      </fill>
    </dxf>
    <dxf>
      <fill>
        <patternFill>
          <bgColor rgb="FFFFFF00"/>
        </patternFill>
      </fill>
    </dxf>
    <dxf>
      <font>
        <color theme="0" tint="-4.9989318521683403E-2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FF00"/>
        </patternFill>
      </fill>
    </dxf>
    <dxf>
      <font>
        <color theme="2"/>
        <name val="Cambria"/>
        <scheme val="none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98</xdr:col>
      <xdr:colOff>0</xdr:colOff>
      <xdr:row>10</xdr:row>
      <xdr:rowOff>0</xdr:rowOff>
    </xdr:from>
    <xdr:to>
      <xdr:col>98</xdr:col>
      <xdr:colOff>76200</xdr:colOff>
      <xdr:row>10</xdr:row>
      <xdr:rowOff>76200</xdr:rowOff>
    </xdr:to>
    <xdr:sp macro="" textlink="">
      <xdr:nvSpPr>
        <xdr:cNvPr id="32191" name="ComboBox1" hidden="1">
          <a:extLst>
            <a:ext uri="{FF2B5EF4-FFF2-40B4-BE49-F238E27FC236}">
              <a16:creationId xmlns:a16="http://schemas.microsoft.com/office/drawing/2014/main" id="{00000000-0008-0000-0000-0000BF7D0000}"/>
            </a:ext>
          </a:extLst>
        </xdr:cNvPr>
        <xdr:cNvSpPr>
          <a:spLocks noChangeArrowheads="1"/>
        </xdr:cNvSpPr>
      </xdr:nvSpPr>
      <xdr:spPr bwMode="auto">
        <a:xfrm>
          <a:off x="31546800" y="210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98</xdr:col>
      <xdr:colOff>0</xdr:colOff>
      <xdr:row>10</xdr:row>
      <xdr:rowOff>0</xdr:rowOff>
    </xdr:from>
    <xdr:to>
      <xdr:col>98</xdr:col>
      <xdr:colOff>76200</xdr:colOff>
      <xdr:row>10</xdr:row>
      <xdr:rowOff>76200</xdr:rowOff>
    </xdr:to>
    <xdr:pic>
      <xdr:nvPicPr>
        <xdr:cNvPr id="32192" name="ComboBox1">
          <a:extLst>
            <a:ext uri="{FF2B5EF4-FFF2-40B4-BE49-F238E27FC236}">
              <a16:creationId xmlns:a16="http://schemas.microsoft.com/office/drawing/2014/main" id="{00000000-0008-0000-0000-0000C07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46800" y="210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107950</xdr:colOff>
      <xdr:row>1</xdr:row>
      <xdr:rowOff>82550</xdr:rowOff>
    </xdr:from>
    <xdr:to>
      <xdr:col>4</xdr:col>
      <xdr:colOff>241300</xdr:colOff>
      <xdr:row>3</xdr:row>
      <xdr:rowOff>254000</xdr:rowOff>
    </xdr:to>
    <xdr:pic>
      <xdr:nvPicPr>
        <xdr:cNvPr id="4" name="Grafik 3" descr="C:\Users\Frank\AppData\Local\Microsoft\Windows\INetCache\Content.Outlook\K96KZ1KE\Logo_TTBW_sw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84150"/>
          <a:ext cx="774700" cy="730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825500</xdr:colOff>
      <xdr:row>2</xdr:row>
      <xdr:rowOff>38100</xdr:rowOff>
    </xdr:from>
    <xdr:to>
      <xdr:col>11</xdr:col>
      <xdr:colOff>349250</xdr:colOff>
      <xdr:row>3</xdr:row>
      <xdr:rowOff>88900</xdr:rowOff>
    </xdr:to>
    <xdr:pic>
      <xdr:nvPicPr>
        <xdr:cNvPr id="5" name="Grafik 4" descr="C:\Users\Frank\AppData\Local\Microsoft\Windows\INetCache\Content.Outlook\K96KZ1KE\Logo A_black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3800" y="266700"/>
          <a:ext cx="692150" cy="482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31750</xdr:colOff>
      <xdr:row>3</xdr:row>
      <xdr:rowOff>158750</xdr:rowOff>
    </xdr:from>
    <xdr:to>
      <xdr:col>11</xdr:col>
      <xdr:colOff>577849</xdr:colOff>
      <xdr:row>3</xdr:row>
      <xdr:rowOff>241300</xdr:rowOff>
    </xdr:to>
    <xdr:pic>
      <xdr:nvPicPr>
        <xdr:cNvPr id="6" name="Grafik 5" descr="C:\Users\Frank\AppData\Local\Microsoft\Windows\INetCache\Content.Outlook\K96KZ1KE\Logo B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819150"/>
          <a:ext cx="546099" cy="82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95</xdr:col>
      <xdr:colOff>0</xdr:colOff>
      <xdr:row>6</xdr:row>
      <xdr:rowOff>0</xdr:rowOff>
    </xdr:from>
    <xdr:to>
      <xdr:col>95</xdr:col>
      <xdr:colOff>76200</xdr:colOff>
      <xdr:row>6</xdr:row>
      <xdr:rowOff>76200</xdr:rowOff>
    </xdr:to>
    <xdr:sp macro="" textlink="">
      <xdr:nvSpPr>
        <xdr:cNvPr id="33167" name="ComboBox1" hidden="1">
          <a:extLst>
            <a:ext uri="{FF2B5EF4-FFF2-40B4-BE49-F238E27FC236}">
              <a16:creationId xmlns:a16="http://schemas.microsoft.com/office/drawing/2014/main" id="{00000000-0008-0000-0100-00008F810000}"/>
            </a:ext>
          </a:extLst>
        </xdr:cNvPr>
        <xdr:cNvSpPr>
          <a:spLocks noChangeArrowheads="1"/>
        </xdr:cNvSpPr>
      </xdr:nvSpPr>
      <xdr:spPr bwMode="auto">
        <a:xfrm>
          <a:off x="27622500" y="1219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95</xdr:col>
      <xdr:colOff>0</xdr:colOff>
      <xdr:row>6</xdr:row>
      <xdr:rowOff>0</xdr:rowOff>
    </xdr:from>
    <xdr:to>
      <xdr:col>95</xdr:col>
      <xdr:colOff>76200</xdr:colOff>
      <xdr:row>6</xdr:row>
      <xdr:rowOff>76200</xdr:rowOff>
    </xdr:to>
    <xdr:pic>
      <xdr:nvPicPr>
        <xdr:cNvPr id="33168" name="ComboBox1">
          <a:extLst>
            <a:ext uri="{FF2B5EF4-FFF2-40B4-BE49-F238E27FC236}">
              <a16:creationId xmlns:a16="http://schemas.microsoft.com/office/drawing/2014/main" id="{00000000-0008-0000-0100-0000908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0" y="1219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73</xdr:col>
      <xdr:colOff>0</xdr:colOff>
      <xdr:row>6</xdr:row>
      <xdr:rowOff>0</xdr:rowOff>
    </xdr:from>
    <xdr:to>
      <xdr:col>73</xdr:col>
      <xdr:colOff>276225</xdr:colOff>
      <xdr:row>6</xdr:row>
      <xdr:rowOff>85725</xdr:rowOff>
    </xdr:to>
    <xdr:sp macro="" textlink="">
      <xdr:nvSpPr>
        <xdr:cNvPr id="29147" name="ComboBox1" hidden="1">
          <a:extLst>
            <a:ext uri="{FF2B5EF4-FFF2-40B4-BE49-F238E27FC236}">
              <a16:creationId xmlns:a16="http://schemas.microsoft.com/office/drawing/2014/main" id="{00000000-0008-0000-0300-0000DB710000}"/>
            </a:ext>
          </a:extLst>
        </xdr:cNvPr>
        <xdr:cNvSpPr>
          <a:spLocks noChangeArrowheads="1"/>
        </xdr:cNvSpPr>
      </xdr:nvSpPr>
      <xdr:spPr bwMode="auto">
        <a:xfrm>
          <a:off x="41719500" y="1190625"/>
          <a:ext cx="2762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73</xdr:col>
      <xdr:colOff>0</xdr:colOff>
      <xdr:row>6</xdr:row>
      <xdr:rowOff>0</xdr:rowOff>
    </xdr:from>
    <xdr:to>
      <xdr:col>73</xdr:col>
      <xdr:colOff>76200</xdr:colOff>
      <xdr:row>6</xdr:row>
      <xdr:rowOff>76200</xdr:rowOff>
    </xdr:to>
    <xdr:pic>
      <xdr:nvPicPr>
        <xdr:cNvPr id="29148" name="ComboBox1">
          <a:extLst>
            <a:ext uri="{FF2B5EF4-FFF2-40B4-BE49-F238E27FC236}">
              <a16:creationId xmlns:a16="http://schemas.microsoft.com/office/drawing/2014/main" id="{00000000-0008-0000-0300-0000DC7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0" y="1190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71</xdr:col>
      <xdr:colOff>0</xdr:colOff>
      <xdr:row>8</xdr:row>
      <xdr:rowOff>0</xdr:rowOff>
    </xdr:from>
    <xdr:to>
      <xdr:col>71</xdr:col>
      <xdr:colOff>276225</xdr:colOff>
      <xdr:row>8</xdr:row>
      <xdr:rowOff>85725</xdr:rowOff>
    </xdr:to>
    <xdr:sp macro="" textlink="">
      <xdr:nvSpPr>
        <xdr:cNvPr id="27350" name="ComboBox1" hidden="1">
          <a:extLst>
            <a:ext uri="{FF2B5EF4-FFF2-40B4-BE49-F238E27FC236}">
              <a16:creationId xmlns:a16="http://schemas.microsoft.com/office/drawing/2014/main" id="{00000000-0008-0000-0400-0000D66A0000}"/>
            </a:ext>
          </a:extLst>
        </xdr:cNvPr>
        <xdr:cNvSpPr>
          <a:spLocks noChangeArrowheads="1"/>
        </xdr:cNvSpPr>
      </xdr:nvSpPr>
      <xdr:spPr bwMode="auto">
        <a:xfrm>
          <a:off x="33480375" y="1819275"/>
          <a:ext cx="2762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71</xdr:col>
      <xdr:colOff>0</xdr:colOff>
      <xdr:row>8</xdr:row>
      <xdr:rowOff>0</xdr:rowOff>
    </xdr:from>
    <xdr:to>
      <xdr:col>71</xdr:col>
      <xdr:colOff>76200</xdr:colOff>
      <xdr:row>8</xdr:row>
      <xdr:rowOff>76200</xdr:rowOff>
    </xdr:to>
    <xdr:pic>
      <xdr:nvPicPr>
        <xdr:cNvPr id="27351" name="ComboBox1">
          <a:extLst>
            <a:ext uri="{FF2B5EF4-FFF2-40B4-BE49-F238E27FC236}">
              <a16:creationId xmlns:a16="http://schemas.microsoft.com/office/drawing/2014/main" id="{00000000-0008-0000-0400-0000D76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80375" y="1819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92D050"/>
    <pageSetUpPr fitToPage="1"/>
  </sheetPr>
  <dimension ref="B1:AJ91"/>
  <sheetViews>
    <sheetView showGridLines="0" tabSelected="1" view="pageBreakPreview" zoomScale="60" zoomScaleNormal="100" workbookViewId="0">
      <selection activeCell="N3" sqref="N3"/>
    </sheetView>
  </sheetViews>
  <sheetFormatPr baseColWidth="10" defaultColWidth="2.6640625" defaultRowHeight="13.8" x14ac:dyDescent="0.3"/>
  <cols>
    <col min="1" max="1" width="1.44140625" style="1" customWidth="1"/>
    <col min="2" max="2" width="2.6640625" style="1" customWidth="1"/>
    <col min="3" max="3" width="3.6640625" style="1" customWidth="1"/>
    <col min="4" max="4" width="2.6640625" style="1" customWidth="1"/>
    <col min="5" max="5" width="3.6640625" style="1" customWidth="1"/>
    <col min="6" max="6" width="16.6640625" style="1" customWidth="1"/>
    <col min="7" max="7" width="16.6640625" style="5" customWidth="1"/>
    <col min="8" max="8" width="7.6640625" style="1" customWidth="1"/>
    <col min="9" max="9" width="18.6640625" style="1" customWidth="1"/>
    <col min="10" max="10" width="3.6640625" style="1" customWidth="1"/>
    <col min="11" max="11" width="16.6640625" style="1" customWidth="1"/>
    <col min="12" max="12" width="15.33203125" style="1" customWidth="1"/>
    <col min="13" max="13" width="7.6640625" style="1" customWidth="1"/>
    <col min="14" max="14" width="18.6640625" style="1" customWidth="1"/>
    <col min="15" max="16" width="2.6640625" style="1" customWidth="1"/>
    <col min="17" max="17" width="4" style="278" hidden="1" customWidth="1"/>
    <col min="18" max="18" width="3" style="102" hidden="1" customWidth="1"/>
    <col min="19" max="19" width="3.33203125" style="102" hidden="1" customWidth="1"/>
    <col min="20" max="20" width="3.5546875" style="102" hidden="1" customWidth="1"/>
    <col min="21" max="21" width="21.33203125" style="280" hidden="1" customWidth="1"/>
    <col min="22" max="23" width="3" style="102" hidden="1" customWidth="1"/>
    <col min="24" max="24" width="5.33203125" style="102" hidden="1" customWidth="1"/>
    <col min="25" max="25" width="17" style="176" hidden="1" customWidth="1"/>
    <col min="26" max="26" width="39.33203125" style="102" hidden="1" customWidth="1"/>
    <col min="27" max="27" width="4" style="176" customWidth="1"/>
    <col min="28" max="28" width="4.6640625" style="1" customWidth="1"/>
    <col min="29" max="71" width="2.6640625" style="1"/>
    <col min="72" max="72" width="16.6640625" style="1" customWidth="1"/>
    <col min="73" max="95" width="2.6640625" style="1"/>
    <col min="96" max="96" width="13" style="1" customWidth="1"/>
    <col min="97" max="99" width="5.6640625" style="1" customWidth="1"/>
    <col min="100" max="16384" width="2.6640625" style="1"/>
  </cols>
  <sheetData>
    <row r="1" spans="2:26" ht="8.1" customHeight="1" x14ac:dyDescent="0.3">
      <c r="S1" s="430" t="s">
        <v>237</v>
      </c>
      <c r="T1" s="431"/>
      <c r="U1" s="432"/>
      <c r="Z1" s="177"/>
    </row>
    <row r="2" spans="2:26" ht="10.199999999999999" customHeight="1" x14ac:dyDescent="0.3">
      <c r="B2" s="60"/>
      <c r="C2" s="61"/>
      <c r="D2" s="61"/>
      <c r="E2" s="61"/>
      <c r="F2" s="61"/>
      <c r="G2" s="61"/>
      <c r="H2" s="61"/>
      <c r="I2" s="61"/>
      <c r="J2" s="61"/>
      <c r="K2" s="61"/>
      <c r="L2" s="62"/>
      <c r="M2" s="60"/>
      <c r="N2" s="61"/>
      <c r="O2" s="160" t="str">
        <f>IF(S3=1,"",VLOOKUP(S3,T3:Z7,3,FALSE))</f>
        <v>Kosten-Stelle wird bei Ausfüllen Feld "Lehrgang" zugeteilt</v>
      </c>
      <c r="P2" s="281"/>
      <c r="Q2" s="278">
        <v>10</v>
      </c>
      <c r="S2" s="433"/>
      <c r="T2" s="434"/>
      <c r="U2" s="435"/>
    </row>
    <row r="3" spans="2:26" ht="34.200000000000003" customHeight="1" x14ac:dyDescent="0.3">
      <c r="B3" s="523" t="s">
        <v>0</v>
      </c>
      <c r="C3" s="524"/>
      <c r="D3" s="524"/>
      <c r="E3" s="524"/>
      <c r="F3" s="524"/>
      <c r="G3" s="524"/>
      <c r="H3" s="524"/>
      <c r="I3" s="524"/>
      <c r="J3" s="524"/>
      <c r="K3" s="524"/>
      <c r="L3" s="525"/>
      <c r="M3" s="71"/>
      <c r="N3" s="272"/>
      <c r="O3" s="72"/>
      <c r="P3" s="282"/>
      <c r="Q3" s="278">
        <v>34</v>
      </c>
      <c r="S3" s="277">
        <f>IF(G13="",0,IF(ISNA(VLOOKUP(G13,$B$81:$G$83,6,FALSE)),IF(G13=B84,2,3),1))</f>
        <v>0</v>
      </c>
      <c r="T3" s="178">
        <v>0</v>
      </c>
      <c r="U3" s="302" t="s">
        <v>238</v>
      </c>
      <c r="V3" s="442" t="s">
        <v>291</v>
      </c>
      <c r="W3" s="443"/>
      <c r="X3" s="443"/>
      <c r="Y3" s="443"/>
      <c r="Z3" s="444"/>
    </row>
    <row r="4" spans="2:26" ht="28.2" customHeight="1" x14ac:dyDescent="0.3">
      <c r="B4" s="526" t="s">
        <v>96</v>
      </c>
      <c r="C4" s="527"/>
      <c r="D4" s="527"/>
      <c r="E4" s="527"/>
      <c r="F4" s="527"/>
      <c r="G4" s="527"/>
      <c r="H4" s="527"/>
      <c r="I4" s="527"/>
      <c r="J4" s="527"/>
      <c r="K4" s="527"/>
      <c r="L4" s="528"/>
      <c r="N4" s="350" t="s">
        <v>1</v>
      </c>
      <c r="O4" s="107"/>
      <c r="P4" s="268"/>
      <c r="Q4" s="278">
        <v>28</v>
      </c>
      <c r="S4" s="349"/>
      <c r="T4" s="178">
        <v>1</v>
      </c>
      <c r="U4" s="302" t="s">
        <v>239</v>
      </c>
      <c r="V4" s="445"/>
      <c r="W4" s="445"/>
      <c r="X4" s="445"/>
      <c r="Y4" s="445"/>
      <c r="Z4" s="445"/>
    </row>
    <row r="5" spans="2:26" ht="8.1" customHeight="1" x14ac:dyDescent="0.3">
      <c r="B5" s="529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30"/>
      <c r="P5" s="8"/>
      <c r="Q5" s="278">
        <v>8</v>
      </c>
      <c r="S5" s="436"/>
      <c r="T5" s="437">
        <v>2</v>
      </c>
      <c r="U5" s="439" t="s">
        <v>241</v>
      </c>
      <c r="V5" s="441" t="s">
        <v>243</v>
      </c>
      <c r="W5" s="441"/>
      <c r="X5" s="441"/>
      <c r="Y5" s="441"/>
      <c r="Z5" s="441"/>
    </row>
    <row r="6" spans="2:26" ht="18" customHeight="1" x14ac:dyDescent="0.3">
      <c r="B6" s="531" t="s">
        <v>285</v>
      </c>
      <c r="C6" s="532"/>
      <c r="D6" s="532"/>
      <c r="E6" s="532"/>
      <c r="F6" s="532"/>
      <c r="G6" s="533" t="s">
        <v>142</v>
      </c>
      <c r="H6" s="533"/>
      <c r="I6" s="533"/>
      <c r="J6" s="533"/>
      <c r="K6" s="534" t="s">
        <v>2</v>
      </c>
      <c r="L6" s="534"/>
      <c r="M6" s="534"/>
      <c r="N6" s="534"/>
      <c r="O6" s="535"/>
      <c r="P6" s="89"/>
      <c r="Q6" s="278">
        <v>18</v>
      </c>
      <c r="S6" s="436"/>
      <c r="T6" s="438"/>
      <c r="U6" s="440"/>
      <c r="V6" s="441"/>
      <c r="W6" s="441"/>
      <c r="X6" s="441"/>
      <c r="Y6" s="441"/>
      <c r="Z6" s="441"/>
    </row>
    <row r="7" spans="2:26" ht="18" customHeight="1" x14ac:dyDescent="0.3">
      <c r="B7" s="536" t="s">
        <v>3</v>
      </c>
      <c r="C7" s="537"/>
      <c r="D7" s="537"/>
      <c r="E7" s="537"/>
      <c r="F7" s="537"/>
      <c r="G7" s="538"/>
      <c r="H7" s="538"/>
      <c r="I7" s="538"/>
      <c r="J7" s="538"/>
      <c r="K7" s="274" t="s">
        <v>4</v>
      </c>
      <c r="L7" s="544"/>
      <c r="M7" s="544"/>
      <c r="N7" s="544"/>
      <c r="O7" s="73"/>
      <c r="P7" s="283"/>
      <c r="Q7" s="278">
        <v>18</v>
      </c>
      <c r="S7" s="303"/>
      <c r="T7" s="178">
        <v>3</v>
      </c>
      <c r="U7" s="302" t="s">
        <v>240</v>
      </c>
      <c r="V7" s="441" t="s">
        <v>242</v>
      </c>
      <c r="W7" s="441"/>
      <c r="X7" s="441"/>
      <c r="Y7" s="441"/>
      <c r="Z7" s="441"/>
    </row>
    <row r="8" spans="2:26" ht="18" customHeight="1" x14ac:dyDescent="0.3">
      <c r="B8" s="536" t="s">
        <v>5</v>
      </c>
      <c r="C8" s="537"/>
      <c r="D8" s="537"/>
      <c r="E8" s="537"/>
      <c r="F8" s="537"/>
      <c r="G8" s="545"/>
      <c r="H8" s="545"/>
      <c r="I8" s="545"/>
      <c r="J8" s="545"/>
      <c r="K8" s="274" t="s">
        <v>310</v>
      </c>
      <c r="L8" s="546"/>
      <c r="M8" s="546"/>
      <c r="N8" s="546"/>
      <c r="O8" s="73"/>
      <c r="P8" s="283"/>
      <c r="Q8" s="278">
        <v>18</v>
      </c>
    </row>
    <row r="9" spans="2:26" ht="18" customHeight="1" x14ac:dyDescent="0.3">
      <c r="B9" s="536" t="s">
        <v>6</v>
      </c>
      <c r="C9" s="537"/>
      <c r="D9" s="537"/>
      <c r="E9" s="537"/>
      <c r="F9" s="537"/>
      <c r="G9" s="545"/>
      <c r="H9" s="545"/>
      <c r="I9" s="545"/>
      <c r="J9" s="545"/>
      <c r="K9" s="274" t="s">
        <v>311</v>
      </c>
      <c r="L9" s="546"/>
      <c r="M9" s="546"/>
      <c r="N9" s="546"/>
      <c r="O9" s="73"/>
      <c r="P9" s="283"/>
      <c r="Q9" s="278">
        <v>18</v>
      </c>
    </row>
    <row r="10" spans="2:26" ht="8.1" customHeight="1" x14ac:dyDescent="0.3">
      <c r="B10" s="470"/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2"/>
      <c r="P10" s="8"/>
      <c r="Q10" s="278">
        <v>8</v>
      </c>
    </row>
    <row r="11" spans="2:26" ht="8.1" customHeight="1" x14ac:dyDescent="0.3"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8"/>
      <c r="Q11" s="278">
        <v>8</v>
      </c>
    </row>
    <row r="12" spans="2:26" ht="8.1" customHeight="1" x14ac:dyDescent="0.3">
      <c r="B12" s="539"/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0"/>
      <c r="N12" s="540"/>
      <c r="O12" s="541"/>
      <c r="P12" s="17"/>
      <c r="Q12" s="278">
        <v>8</v>
      </c>
    </row>
    <row r="13" spans="2:26" ht="20.100000000000001" customHeight="1" x14ac:dyDescent="0.3">
      <c r="B13" s="516" t="s">
        <v>97</v>
      </c>
      <c r="C13" s="517"/>
      <c r="D13" s="517"/>
      <c r="E13" s="517"/>
      <c r="F13" s="517"/>
      <c r="G13" s="542"/>
      <c r="H13" s="542"/>
      <c r="I13" s="542"/>
      <c r="J13" s="542"/>
      <c r="K13" s="542"/>
      <c r="L13" s="542"/>
      <c r="M13" s="542"/>
      <c r="N13" s="542"/>
      <c r="O13" s="74"/>
      <c r="P13" s="2"/>
      <c r="Q13" s="278">
        <v>20</v>
      </c>
    </row>
    <row r="14" spans="2:26" ht="8.1" customHeight="1" x14ac:dyDescent="0.3">
      <c r="B14" s="495"/>
      <c r="C14" s="496"/>
      <c r="D14" s="496"/>
      <c r="E14" s="496"/>
      <c r="F14" s="496"/>
      <c r="G14" s="497"/>
      <c r="H14" s="497"/>
      <c r="I14" s="497"/>
      <c r="J14" s="497"/>
      <c r="K14" s="2"/>
      <c r="L14" s="543" t="str">
        <f>IF(L15="","bitte geografischen Ort eintragen","")</f>
        <v>bitte geografischen Ort eintragen</v>
      </c>
      <c r="M14" s="543"/>
      <c r="N14" s="543"/>
      <c r="O14" s="74"/>
      <c r="P14" s="2"/>
      <c r="Q14" s="278">
        <v>8</v>
      </c>
    </row>
    <row r="15" spans="2:26" ht="20.100000000000001" customHeight="1" x14ac:dyDescent="0.3">
      <c r="B15" s="516" t="s">
        <v>160</v>
      </c>
      <c r="C15" s="517"/>
      <c r="D15" s="517"/>
      <c r="E15" s="517"/>
      <c r="F15" s="517"/>
      <c r="G15" s="518"/>
      <c r="H15" s="518"/>
      <c r="I15" s="518"/>
      <c r="J15" s="518"/>
      <c r="K15" s="197" t="s">
        <v>14</v>
      </c>
      <c r="L15" s="518"/>
      <c r="M15" s="518"/>
      <c r="N15" s="518"/>
      <c r="O15" s="74"/>
      <c r="P15" s="2"/>
      <c r="Q15" s="278">
        <v>20</v>
      </c>
    </row>
    <row r="16" spans="2:26" ht="8.1" customHeight="1" x14ac:dyDescent="0.3">
      <c r="B16" s="519"/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1"/>
      <c r="P16" s="17"/>
      <c r="Q16" s="278">
        <v>8</v>
      </c>
    </row>
    <row r="17" spans="2:27" ht="20.100000000000001" customHeight="1" x14ac:dyDescent="0.3">
      <c r="B17" s="516" t="s">
        <v>161</v>
      </c>
      <c r="C17" s="517"/>
      <c r="D17" s="517"/>
      <c r="E17" s="517"/>
      <c r="F17" s="517"/>
      <c r="G17" s="198" t="s">
        <v>162</v>
      </c>
      <c r="H17" s="522"/>
      <c r="I17" s="522"/>
      <c r="J17" s="522"/>
      <c r="K17" s="198" t="s">
        <v>145</v>
      </c>
      <c r="L17" s="522"/>
      <c r="M17" s="522"/>
      <c r="N17" s="522"/>
      <c r="O17" s="74"/>
      <c r="P17" s="2"/>
      <c r="Q17" s="278">
        <v>20</v>
      </c>
    </row>
    <row r="18" spans="2:27" ht="8.1" customHeight="1" x14ac:dyDescent="0.3">
      <c r="B18" s="501"/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503"/>
      <c r="P18" s="17"/>
      <c r="Q18" s="278">
        <v>8</v>
      </c>
    </row>
    <row r="19" spans="2:27" ht="8.1" customHeight="1" x14ac:dyDescent="0.3">
      <c r="B19" s="504"/>
      <c r="C19" s="504"/>
      <c r="D19" s="504"/>
      <c r="E19" s="504"/>
      <c r="F19" s="504"/>
      <c r="G19" s="504"/>
      <c r="H19" s="504"/>
      <c r="I19" s="504"/>
      <c r="J19" s="504"/>
      <c r="K19" s="504"/>
      <c r="L19" s="504"/>
      <c r="M19" s="504"/>
      <c r="N19" s="504"/>
      <c r="O19" s="504"/>
      <c r="P19" s="8"/>
      <c r="Q19" s="278">
        <v>8</v>
      </c>
    </row>
    <row r="20" spans="2:27" ht="8.1" customHeight="1" x14ac:dyDescent="0.3">
      <c r="B20" s="491"/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2"/>
      <c r="P20" s="8"/>
      <c r="Q20" s="278">
        <v>8</v>
      </c>
    </row>
    <row r="21" spans="2:27" ht="18" customHeight="1" x14ac:dyDescent="0.3">
      <c r="B21" s="498" t="s">
        <v>16</v>
      </c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500"/>
      <c r="P21" s="273"/>
      <c r="Q21" s="278">
        <v>18</v>
      </c>
    </row>
    <row r="22" spans="2:27" ht="8.1" customHeight="1" x14ac:dyDescent="0.3">
      <c r="B22" s="448"/>
      <c r="C22" s="449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50"/>
      <c r="P22" s="8"/>
      <c r="Q22" s="278">
        <v>8</v>
      </c>
    </row>
    <row r="23" spans="2:27" s="3" customFormat="1" ht="22.2" customHeight="1" x14ac:dyDescent="0.3">
      <c r="B23" s="511" t="s">
        <v>15</v>
      </c>
      <c r="C23" s="512"/>
      <c r="D23" s="513"/>
      <c r="E23" s="108"/>
      <c r="F23" s="109" t="s">
        <v>94</v>
      </c>
      <c r="G23" s="110" t="s">
        <v>95</v>
      </c>
      <c r="H23" s="514" t="s">
        <v>18</v>
      </c>
      <c r="I23" s="515"/>
      <c r="J23" s="101"/>
      <c r="K23" s="109" t="s">
        <v>94</v>
      </c>
      <c r="L23" s="110" t="s">
        <v>95</v>
      </c>
      <c r="M23" s="514" t="s">
        <v>18</v>
      </c>
      <c r="N23" s="515"/>
      <c r="O23" s="104"/>
      <c r="Q23" s="278">
        <v>22</v>
      </c>
      <c r="R23" s="102"/>
      <c r="S23" s="102"/>
      <c r="T23" s="102"/>
      <c r="U23" s="280"/>
      <c r="V23" s="102"/>
      <c r="W23" s="102"/>
      <c r="X23" s="102"/>
      <c r="Y23" s="176"/>
      <c r="Z23" s="102"/>
      <c r="AA23" s="176"/>
    </row>
    <row r="24" spans="2:27" ht="22.2" customHeight="1" x14ac:dyDescent="0.3">
      <c r="B24" s="44"/>
      <c r="D24" s="43"/>
      <c r="E24" s="16">
        <v>1</v>
      </c>
      <c r="F24" s="116"/>
      <c r="G24" s="117"/>
      <c r="H24" s="294"/>
      <c r="I24" s="295"/>
      <c r="J24" s="16">
        <v>21</v>
      </c>
      <c r="K24" s="116"/>
      <c r="L24" s="117"/>
      <c r="M24" s="294"/>
      <c r="N24" s="295"/>
      <c r="O24" s="43"/>
      <c r="Q24" s="278">
        <v>22</v>
      </c>
    </row>
    <row r="25" spans="2:27" ht="22.2" customHeight="1" x14ac:dyDescent="0.3">
      <c r="B25" s="44"/>
      <c r="D25" s="43"/>
      <c r="E25" s="16">
        <v>2</v>
      </c>
      <c r="F25" s="116"/>
      <c r="G25" s="117"/>
      <c r="H25" s="294"/>
      <c r="I25" s="295"/>
      <c r="J25" s="16">
        <v>22</v>
      </c>
      <c r="K25" s="116"/>
      <c r="L25" s="117"/>
      <c r="M25" s="294"/>
      <c r="N25" s="295"/>
      <c r="O25" s="43"/>
      <c r="Q25" s="278">
        <v>22</v>
      </c>
    </row>
    <row r="26" spans="2:27" ht="22.2" customHeight="1" x14ac:dyDescent="0.3">
      <c r="B26" s="44"/>
      <c r="D26" s="43"/>
      <c r="E26" s="16">
        <v>3</v>
      </c>
      <c r="F26" s="116"/>
      <c r="G26" s="117"/>
      <c r="H26" s="294"/>
      <c r="I26" s="295"/>
      <c r="J26" s="16">
        <v>23</v>
      </c>
      <c r="K26" s="116"/>
      <c r="L26" s="117"/>
      <c r="M26" s="294"/>
      <c r="N26" s="295"/>
      <c r="O26" s="43"/>
      <c r="Q26" s="278">
        <v>22</v>
      </c>
    </row>
    <row r="27" spans="2:27" ht="22.2" customHeight="1" x14ac:dyDescent="0.3">
      <c r="B27" s="44"/>
      <c r="D27" s="43"/>
      <c r="E27" s="16">
        <v>4</v>
      </c>
      <c r="F27" s="116"/>
      <c r="G27" s="117"/>
      <c r="H27" s="294"/>
      <c r="I27" s="295"/>
      <c r="J27" s="16">
        <v>24</v>
      </c>
      <c r="K27" s="116"/>
      <c r="L27" s="117"/>
      <c r="M27" s="294"/>
      <c r="N27" s="295"/>
      <c r="O27" s="43"/>
      <c r="Q27" s="278">
        <v>22</v>
      </c>
    </row>
    <row r="28" spans="2:27" ht="22.2" customHeight="1" x14ac:dyDescent="0.3">
      <c r="B28" s="44"/>
      <c r="D28" s="43"/>
      <c r="E28" s="16">
        <v>5</v>
      </c>
      <c r="F28" s="116"/>
      <c r="G28" s="117"/>
      <c r="H28" s="294"/>
      <c r="I28" s="295"/>
      <c r="J28" s="16">
        <v>25</v>
      </c>
      <c r="K28" s="116"/>
      <c r="L28" s="117"/>
      <c r="M28" s="294"/>
      <c r="N28" s="295"/>
      <c r="O28" s="43"/>
      <c r="Q28" s="278">
        <v>22</v>
      </c>
    </row>
    <row r="29" spans="2:27" ht="22.2" customHeight="1" x14ac:dyDescent="0.3">
      <c r="B29" s="44"/>
      <c r="D29" s="43"/>
      <c r="E29" s="16">
        <v>6</v>
      </c>
      <c r="F29" s="116"/>
      <c r="G29" s="117"/>
      <c r="H29" s="294"/>
      <c r="I29" s="295"/>
      <c r="J29" s="16">
        <v>26</v>
      </c>
      <c r="K29" s="116"/>
      <c r="L29" s="117"/>
      <c r="M29" s="294"/>
      <c r="N29" s="295"/>
      <c r="O29" s="43"/>
      <c r="Q29" s="278">
        <v>22</v>
      </c>
    </row>
    <row r="30" spans="2:27" ht="22.2" customHeight="1" x14ac:dyDescent="0.3">
      <c r="B30" s="44"/>
      <c r="D30" s="43"/>
      <c r="E30" s="16">
        <v>7</v>
      </c>
      <c r="F30" s="116"/>
      <c r="G30" s="117"/>
      <c r="H30" s="294"/>
      <c r="I30" s="295"/>
      <c r="J30" s="16">
        <v>27</v>
      </c>
      <c r="K30" s="116"/>
      <c r="L30" s="117"/>
      <c r="M30" s="294"/>
      <c r="N30" s="295"/>
      <c r="O30" s="43"/>
      <c r="Q30" s="278">
        <v>22</v>
      </c>
    </row>
    <row r="31" spans="2:27" ht="22.2" customHeight="1" x14ac:dyDescent="0.3">
      <c r="B31" s="44"/>
      <c r="D31" s="43"/>
      <c r="E31" s="16">
        <v>8</v>
      </c>
      <c r="F31" s="116"/>
      <c r="G31" s="117"/>
      <c r="H31" s="294"/>
      <c r="I31" s="295"/>
      <c r="J31" s="16">
        <v>28</v>
      </c>
      <c r="K31" s="116"/>
      <c r="L31" s="117"/>
      <c r="M31" s="294"/>
      <c r="N31" s="295"/>
      <c r="O31" s="43"/>
      <c r="Q31" s="278">
        <v>22</v>
      </c>
    </row>
    <row r="32" spans="2:27" ht="22.2" customHeight="1" x14ac:dyDescent="0.25">
      <c r="B32" s="44"/>
      <c r="D32" s="43"/>
      <c r="E32" s="16">
        <v>9</v>
      </c>
      <c r="F32" s="116"/>
      <c r="G32" s="117"/>
      <c r="H32" s="294"/>
      <c r="I32" s="295"/>
      <c r="J32" s="16">
        <v>29</v>
      </c>
      <c r="K32" s="116"/>
      <c r="L32" s="117"/>
      <c r="M32" s="294"/>
      <c r="N32" s="118"/>
      <c r="O32" s="43"/>
      <c r="Q32" s="278">
        <v>22</v>
      </c>
    </row>
    <row r="33" spans="2:32" ht="22.2" customHeight="1" x14ac:dyDescent="0.25">
      <c r="B33" s="44"/>
      <c r="D33" s="43"/>
      <c r="E33" s="16">
        <v>10</v>
      </c>
      <c r="F33" s="116"/>
      <c r="G33" s="117"/>
      <c r="H33" s="294"/>
      <c r="I33" s="295"/>
      <c r="J33" s="16">
        <v>30</v>
      </c>
      <c r="K33" s="116"/>
      <c r="L33" s="117"/>
      <c r="M33" s="294"/>
      <c r="N33" s="118"/>
      <c r="O33" s="43"/>
      <c r="Q33" s="278">
        <v>22</v>
      </c>
    </row>
    <row r="34" spans="2:32" ht="22.2" customHeight="1" x14ac:dyDescent="0.3">
      <c r="B34" s="44"/>
      <c r="D34" s="43"/>
      <c r="E34" s="16">
        <v>11</v>
      </c>
      <c r="F34" s="116"/>
      <c r="G34" s="117"/>
      <c r="H34" s="294"/>
      <c r="I34" s="295"/>
      <c r="J34" s="16">
        <v>31</v>
      </c>
      <c r="K34" s="116"/>
      <c r="L34" s="117"/>
      <c r="M34" s="294"/>
      <c r="N34" s="295"/>
      <c r="O34" s="43"/>
      <c r="Q34" s="278">
        <v>22</v>
      </c>
    </row>
    <row r="35" spans="2:32" ht="22.2" customHeight="1" x14ac:dyDescent="0.3">
      <c r="B35" s="44"/>
      <c r="D35" s="43"/>
      <c r="E35" s="16">
        <v>12</v>
      </c>
      <c r="F35" s="116"/>
      <c r="G35" s="117"/>
      <c r="H35" s="294"/>
      <c r="I35" s="295"/>
      <c r="J35" s="16">
        <v>32</v>
      </c>
      <c r="K35" s="116"/>
      <c r="L35" s="117"/>
      <c r="M35" s="294"/>
      <c r="N35" s="295"/>
      <c r="O35" s="43"/>
      <c r="Q35" s="278">
        <v>22</v>
      </c>
    </row>
    <row r="36" spans="2:32" ht="22.2" customHeight="1" x14ac:dyDescent="0.3">
      <c r="B36" s="44"/>
      <c r="D36" s="43"/>
      <c r="E36" s="16">
        <v>13</v>
      </c>
      <c r="F36" s="116"/>
      <c r="G36" s="117"/>
      <c r="H36" s="294"/>
      <c r="I36" s="295"/>
      <c r="J36" s="16">
        <v>33</v>
      </c>
      <c r="K36" s="116"/>
      <c r="L36" s="117"/>
      <c r="M36" s="294"/>
      <c r="N36" s="295"/>
      <c r="O36" s="43"/>
      <c r="Q36" s="278">
        <v>22</v>
      </c>
    </row>
    <row r="37" spans="2:32" ht="22.2" customHeight="1" x14ac:dyDescent="0.3">
      <c r="B37" s="44"/>
      <c r="D37" s="43"/>
      <c r="E37" s="16">
        <v>14</v>
      </c>
      <c r="F37" s="116"/>
      <c r="G37" s="117"/>
      <c r="H37" s="294"/>
      <c r="I37" s="295"/>
      <c r="J37" s="16">
        <v>34</v>
      </c>
      <c r="K37" s="116"/>
      <c r="L37" s="117"/>
      <c r="M37" s="294"/>
      <c r="N37" s="295"/>
      <c r="O37" s="43"/>
      <c r="Q37" s="278">
        <v>22</v>
      </c>
    </row>
    <row r="38" spans="2:32" ht="22.2" customHeight="1" x14ac:dyDescent="0.3">
      <c r="B38" s="44"/>
      <c r="D38" s="43"/>
      <c r="E38" s="16">
        <v>15</v>
      </c>
      <c r="F38" s="116"/>
      <c r="G38" s="117"/>
      <c r="H38" s="294"/>
      <c r="I38" s="295"/>
      <c r="J38" s="16">
        <v>35</v>
      </c>
      <c r="K38" s="116"/>
      <c r="L38" s="117"/>
      <c r="M38" s="294"/>
      <c r="N38" s="295"/>
      <c r="O38" s="43"/>
      <c r="Q38" s="278">
        <v>22</v>
      </c>
      <c r="AB38" s="429"/>
    </row>
    <row r="39" spans="2:32" ht="22.2" customHeight="1" x14ac:dyDescent="0.3">
      <c r="B39" s="44"/>
      <c r="D39" s="43"/>
      <c r="E39" s="16">
        <v>16</v>
      </c>
      <c r="F39" s="116"/>
      <c r="G39" s="117"/>
      <c r="H39" s="294"/>
      <c r="I39" s="295"/>
      <c r="J39" s="16">
        <v>36</v>
      </c>
      <c r="K39" s="116"/>
      <c r="L39" s="117"/>
      <c r="M39" s="294"/>
      <c r="N39" s="295"/>
      <c r="O39" s="43"/>
      <c r="Q39" s="278">
        <v>22</v>
      </c>
      <c r="T39" s="347"/>
      <c r="U39" s="345"/>
      <c r="V39" s="298"/>
      <c r="AF39" s="429"/>
    </row>
    <row r="40" spans="2:32" ht="22.2" customHeight="1" x14ac:dyDescent="0.3">
      <c r="B40" s="44"/>
      <c r="D40" s="43"/>
      <c r="E40" s="16">
        <v>17</v>
      </c>
      <c r="F40" s="116"/>
      <c r="G40" s="117"/>
      <c r="H40" s="294"/>
      <c r="I40" s="295"/>
      <c r="J40" s="16">
        <v>37</v>
      </c>
      <c r="K40" s="116"/>
      <c r="L40" s="117"/>
      <c r="M40" s="294"/>
      <c r="N40" s="295"/>
      <c r="O40" s="43"/>
      <c r="Q40" s="278">
        <v>22</v>
      </c>
      <c r="T40" s="348"/>
      <c r="U40" s="346"/>
      <c r="V40" s="299"/>
      <c r="AB40" s="429"/>
    </row>
    <row r="41" spans="2:32" ht="22.2" customHeight="1" x14ac:dyDescent="0.3">
      <c r="B41" s="44"/>
      <c r="D41" s="43"/>
      <c r="E41" s="16">
        <v>18</v>
      </c>
      <c r="F41" s="116"/>
      <c r="G41" s="117"/>
      <c r="H41" s="294"/>
      <c r="I41" s="295"/>
      <c r="J41" s="16">
        <v>38</v>
      </c>
      <c r="K41" s="116"/>
      <c r="L41" s="117"/>
      <c r="M41" s="294"/>
      <c r="N41" s="295"/>
      <c r="O41" s="43"/>
      <c r="Q41" s="278">
        <v>22</v>
      </c>
      <c r="R41" s="464" t="s">
        <v>215</v>
      </c>
      <c r="S41" s="462" t="s">
        <v>209</v>
      </c>
      <c r="T41" s="505" t="s">
        <v>207</v>
      </c>
      <c r="U41" s="507" t="s">
        <v>263</v>
      </c>
      <c r="V41" s="509" t="s">
        <v>208</v>
      </c>
      <c r="AF41" s="429"/>
    </row>
    <row r="42" spans="2:32" ht="22.2" customHeight="1" x14ac:dyDescent="0.3">
      <c r="B42" s="44"/>
      <c r="D42" s="43"/>
      <c r="E42" s="16">
        <v>19</v>
      </c>
      <c r="F42" s="116"/>
      <c r="G42" s="117"/>
      <c r="H42" s="294"/>
      <c r="I42" s="295"/>
      <c r="J42" s="16">
        <v>39</v>
      </c>
      <c r="K42" s="116"/>
      <c r="L42" s="117"/>
      <c r="M42" s="294"/>
      <c r="N42" s="295"/>
      <c r="O42" s="43"/>
      <c r="Q42" s="278">
        <v>22</v>
      </c>
      <c r="R42" s="464"/>
      <c r="S42" s="462"/>
      <c r="T42" s="505"/>
      <c r="U42" s="507"/>
      <c r="V42" s="509"/>
      <c r="AB42" s="429"/>
    </row>
    <row r="43" spans="2:32" ht="22.2" customHeight="1" x14ac:dyDescent="0.3">
      <c r="B43" s="44"/>
      <c r="D43" s="43"/>
      <c r="E43" s="16">
        <v>20</v>
      </c>
      <c r="F43" s="116"/>
      <c r="G43" s="117"/>
      <c r="H43" s="294"/>
      <c r="I43" s="295"/>
      <c r="J43" s="16">
        <v>40</v>
      </c>
      <c r="K43" s="116"/>
      <c r="L43" s="117"/>
      <c r="M43" s="294"/>
      <c r="N43" s="295"/>
      <c r="O43" s="43"/>
      <c r="Q43" s="278">
        <v>22</v>
      </c>
      <c r="R43" s="464"/>
      <c r="S43" s="462"/>
      <c r="T43" s="505"/>
      <c r="U43" s="507"/>
      <c r="V43" s="509"/>
      <c r="X43" s="463" t="s">
        <v>205</v>
      </c>
      <c r="Y43" s="463"/>
      <c r="Z43" s="463"/>
      <c r="AF43" s="429"/>
    </row>
    <row r="44" spans="2:32" ht="8.1" customHeight="1" x14ac:dyDescent="0.3">
      <c r="B44" s="96"/>
      <c r="C44" s="3"/>
      <c r="D44" s="3"/>
      <c r="G44" s="1"/>
      <c r="O44" s="43"/>
      <c r="Q44" s="278">
        <v>8</v>
      </c>
      <c r="R44" s="464"/>
      <c r="S44" s="462"/>
      <c r="T44" s="505"/>
      <c r="U44" s="507"/>
      <c r="V44" s="509"/>
      <c r="X44" s="463"/>
      <c r="Y44" s="463"/>
      <c r="Z44" s="463"/>
      <c r="AF44" s="429"/>
    </row>
    <row r="45" spans="2:32" ht="22.2" customHeight="1" x14ac:dyDescent="0.3">
      <c r="B45" s="511" t="s">
        <v>99</v>
      </c>
      <c r="C45" s="512"/>
      <c r="D45" s="513"/>
      <c r="E45" s="75"/>
      <c r="F45" s="109" t="s">
        <v>94</v>
      </c>
      <c r="G45" s="110" t="s">
        <v>95</v>
      </c>
      <c r="H45" s="514" t="s">
        <v>18</v>
      </c>
      <c r="I45" s="515"/>
      <c r="J45" s="467" t="s">
        <v>125</v>
      </c>
      <c r="K45" s="468"/>
      <c r="L45" s="469"/>
      <c r="M45" s="467" t="s">
        <v>175</v>
      </c>
      <c r="N45" s="469"/>
      <c r="O45" s="43"/>
      <c r="Q45" s="278">
        <v>22</v>
      </c>
      <c r="R45" s="464"/>
      <c r="S45" s="462"/>
      <c r="T45" s="506"/>
      <c r="U45" s="508"/>
      <c r="V45" s="510"/>
      <c r="X45" s="277" t="s">
        <v>214</v>
      </c>
      <c r="Y45" s="277" t="s">
        <v>213</v>
      </c>
      <c r="Z45" s="277" t="s">
        <v>216</v>
      </c>
      <c r="AF45" s="429"/>
    </row>
    <row r="46" spans="2:32" ht="22.2" customHeight="1" x14ac:dyDescent="0.3">
      <c r="B46" s="96"/>
      <c r="C46" s="3"/>
      <c r="D46" s="104"/>
      <c r="E46" s="16">
        <v>1</v>
      </c>
      <c r="F46" s="146"/>
      <c r="G46" s="293"/>
      <c r="H46" s="292"/>
      <c r="I46" s="293"/>
      <c r="J46" s="487" t="s">
        <v>102</v>
      </c>
      <c r="K46" s="488"/>
      <c r="L46" s="489"/>
      <c r="M46" s="291" t="s">
        <v>179</v>
      </c>
      <c r="N46" s="394" t="str">
        <f>IF(OR(R46=0,R46=3,R46=5),"",VLOOKUP(R46,$X$46:$Y$52,2,FALSE))</f>
        <v/>
      </c>
      <c r="O46" s="43"/>
      <c r="Q46" s="278">
        <v>22</v>
      </c>
      <c r="R46" s="178">
        <f>IF(S46=10,IF(V46=1,3,6),S46)</f>
        <v>0</v>
      </c>
      <c r="S46" s="178">
        <f>IF(F46="",0,IF(J46="",1,IF(T46=0,IF(U46=1,2,10),IF(M46="",4,IF(U46=1,5,10)))))</f>
        <v>0</v>
      </c>
      <c r="T46" s="178">
        <f t="shared" ref="T46:T57" si="0">IF(OR(J46=$I$81,J46=$I$86,J46=$I$88),0,1)</f>
        <v>1</v>
      </c>
      <c r="U46" s="302">
        <f>IF(OR(M46=$Y$55,M46=$Y$56),1,0)</f>
        <v>1</v>
      </c>
      <c r="V46" s="178">
        <f t="shared" ref="V46:V57" si="1">IF(OR(M46="",M46=$Y$57),1,0)</f>
        <v>0</v>
      </c>
      <c r="W46" s="297"/>
      <c r="X46" s="178">
        <v>0</v>
      </c>
      <c r="Y46" s="300"/>
      <c r="Z46" s="301" t="s">
        <v>176</v>
      </c>
    </row>
    <row r="47" spans="2:32" ht="22.2" customHeight="1" x14ac:dyDescent="0.3">
      <c r="B47" s="96"/>
      <c r="C47" s="3"/>
      <c r="D47" s="104"/>
      <c r="E47" s="16">
        <v>2</v>
      </c>
      <c r="F47" s="146"/>
      <c r="G47" s="293"/>
      <c r="H47" s="292"/>
      <c r="I47" s="293"/>
      <c r="J47" s="487"/>
      <c r="K47" s="488"/>
      <c r="L47" s="489"/>
      <c r="M47" s="291"/>
      <c r="N47" s="394" t="str">
        <f t="shared" ref="N47:N57" si="2">IF(OR(R47=0,R47=3,R47=5),"",VLOOKUP(R47,$X$46:$Y$52,2,FALSE))</f>
        <v/>
      </c>
      <c r="O47" s="43"/>
      <c r="Q47" s="278">
        <v>22</v>
      </c>
      <c r="R47" s="178">
        <f t="shared" ref="R47:R57" si="3">IF(S47=10,IF(V47=1,3,6),S47)</f>
        <v>0</v>
      </c>
      <c r="S47" s="178">
        <f t="shared" ref="S47:S55" si="4">IF(F47="",0,IF(J47="",1,IF(T47=0,IF(U47=1,2,10),IF(M47="",4,IF(U47=1,5,10)))))</f>
        <v>0</v>
      </c>
      <c r="T47" s="178">
        <f t="shared" si="0"/>
        <v>1</v>
      </c>
      <c r="U47" s="302">
        <f t="shared" ref="U47:U57" si="5">IF(OR(M47=$Y$55,M47=$Y$56),1,0)</f>
        <v>0</v>
      </c>
      <c r="V47" s="178">
        <f t="shared" si="1"/>
        <v>1</v>
      </c>
      <c r="W47" s="297"/>
      <c r="X47" s="178">
        <v>1</v>
      </c>
      <c r="Y47" s="300" t="s">
        <v>200</v>
      </c>
      <c r="Z47" s="178"/>
    </row>
    <row r="48" spans="2:32" ht="22.2" customHeight="1" x14ac:dyDescent="0.3">
      <c r="B48" s="96"/>
      <c r="C48" s="3"/>
      <c r="D48" s="104"/>
      <c r="E48" s="16">
        <v>3</v>
      </c>
      <c r="F48" s="146"/>
      <c r="G48" s="293"/>
      <c r="H48" s="292"/>
      <c r="I48" s="293"/>
      <c r="J48" s="487"/>
      <c r="K48" s="488"/>
      <c r="L48" s="489"/>
      <c r="M48" s="291"/>
      <c r="N48" s="394" t="str">
        <f>IF(OR(R48=0,R48=3,R48=5),"",VLOOKUP(R48,$X$46:$Y$52,2,FALSE))</f>
        <v/>
      </c>
      <c r="O48" s="43"/>
      <c r="Q48" s="278">
        <v>22</v>
      </c>
      <c r="R48" s="178">
        <f t="shared" si="3"/>
        <v>0</v>
      </c>
      <c r="S48" s="178">
        <f t="shared" si="4"/>
        <v>0</v>
      </c>
      <c r="T48" s="178">
        <f t="shared" si="0"/>
        <v>1</v>
      </c>
      <c r="U48" s="302">
        <f t="shared" si="5"/>
        <v>0</v>
      </c>
      <c r="V48" s="178">
        <f t="shared" si="1"/>
        <v>1</v>
      </c>
      <c r="W48" s="297"/>
      <c r="X48" s="178">
        <v>2</v>
      </c>
      <c r="Y48" s="300" t="s">
        <v>202</v>
      </c>
      <c r="Z48" s="301" t="s">
        <v>206</v>
      </c>
    </row>
    <row r="49" spans="2:36" ht="22.2" customHeight="1" x14ac:dyDescent="0.3">
      <c r="B49" s="96"/>
      <c r="C49" s="3"/>
      <c r="D49" s="104"/>
      <c r="E49" s="16">
        <v>4</v>
      </c>
      <c r="F49" s="146"/>
      <c r="G49" s="293"/>
      <c r="H49" s="292"/>
      <c r="I49" s="293"/>
      <c r="J49" s="487"/>
      <c r="K49" s="488"/>
      <c r="L49" s="489"/>
      <c r="M49" s="291"/>
      <c r="N49" s="394" t="str">
        <f t="shared" si="2"/>
        <v/>
      </c>
      <c r="O49" s="43"/>
      <c r="Q49" s="278">
        <v>22</v>
      </c>
      <c r="R49" s="178">
        <f t="shared" si="3"/>
        <v>0</v>
      </c>
      <c r="S49" s="178">
        <f t="shared" si="4"/>
        <v>0</v>
      </c>
      <c r="T49" s="178">
        <f t="shared" si="0"/>
        <v>1</v>
      </c>
      <c r="U49" s="302">
        <f t="shared" si="5"/>
        <v>0</v>
      </c>
      <c r="V49" s="178">
        <f t="shared" si="1"/>
        <v>1</v>
      </c>
      <c r="W49" s="297"/>
      <c r="X49" s="178">
        <v>3</v>
      </c>
      <c r="Y49" s="300"/>
      <c r="Z49" s="302" t="s">
        <v>177</v>
      </c>
    </row>
    <row r="50" spans="2:36" ht="22.2" customHeight="1" x14ac:dyDescent="0.3">
      <c r="B50" s="96"/>
      <c r="C50" s="3"/>
      <c r="D50" s="104"/>
      <c r="E50" s="16">
        <v>5</v>
      </c>
      <c r="F50" s="146"/>
      <c r="G50" s="293"/>
      <c r="H50" s="292"/>
      <c r="I50" s="293"/>
      <c r="J50" s="487"/>
      <c r="K50" s="488"/>
      <c r="L50" s="489"/>
      <c r="M50" s="291"/>
      <c r="N50" s="394" t="str">
        <f t="shared" si="2"/>
        <v/>
      </c>
      <c r="O50" s="43"/>
      <c r="Q50" s="278">
        <v>22</v>
      </c>
      <c r="R50" s="178">
        <f t="shared" si="3"/>
        <v>0</v>
      </c>
      <c r="S50" s="178">
        <f t="shared" si="4"/>
        <v>0</v>
      </c>
      <c r="T50" s="178">
        <f t="shared" si="0"/>
        <v>1</v>
      </c>
      <c r="U50" s="302">
        <f t="shared" si="5"/>
        <v>0</v>
      </c>
      <c r="V50" s="178">
        <f t="shared" si="1"/>
        <v>1</v>
      </c>
      <c r="W50" s="297"/>
      <c r="X50" s="178">
        <v>4</v>
      </c>
      <c r="Y50" s="300" t="s">
        <v>201</v>
      </c>
      <c r="Z50" s="178"/>
    </row>
    <row r="51" spans="2:36" ht="22.2" customHeight="1" x14ac:dyDescent="0.3">
      <c r="B51" s="96"/>
      <c r="C51" s="3"/>
      <c r="D51" s="104"/>
      <c r="E51" s="16">
        <v>6</v>
      </c>
      <c r="F51" s="146"/>
      <c r="G51" s="293"/>
      <c r="H51" s="292"/>
      <c r="I51" s="293"/>
      <c r="J51" s="487"/>
      <c r="K51" s="488"/>
      <c r="L51" s="489"/>
      <c r="M51" s="291"/>
      <c r="N51" s="394" t="str">
        <f t="shared" si="2"/>
        <v/>
      </c>
      <c r="O51" s="43"/>
      <c r="Q51" s="278">
        <v>22</v>
      </c>
      <c r="R51" s="178">
        <f t="shared" si="3"/>
        <v>0</v>
      </c>
      <c r="S51" s="178">
        <f t="shared" si="4"/>
        <v>0</v>
      </c>
      <c r="T51" s="178">
        <f t="shared" si="0"/>
        <v>1</v>
      </c>
      <c r="U51" s="302">
        <f t="shared" si="5"/>
        <v>0</v>
      </c>
      <c r="V51" s="178">
        <f t="shared" si="1"/>
        <v>1</v>
      </c>
      <c r="W51" s="297"/>
      <c r="X51" s="178">
        <v>5</v>
      </c>
      <c r="Y51" s="300"/>
      <c r="Z51" s="302" t="s">
        <v>9</v>
      </c>
    </row>
    <row r="52" spans="2:36" ht="22.2" customHeight="1" x14ac:dyDescent="0.3">
      <c r="B52" s="96"/>
      <c r="C52" s="3"/>
      <c r="D52" s="104"/>
      <c r="E52" s="16">
        <v>7</v>
      </c>
      <c r="F52" s="146"/>
      <c r="G52" s="293"/>
      <c r="H52" s="292"/>
      <c r="I52" s="293"/>
      <c r="J52" s="487"/>
      <c r="K52" s="488"/>
      <c r="L52" s="489"/>
      <c r="M52" s="291"/>
      <c r="N52" s="394" t="str">
        <f t="shared" si="2"/>
        <v/>
      </c>
      <c r="O52" s="43"/>
      <c r="Q52" s="278">
        <v>22</v>
      </c>
      <c r="R52" s="178">
        <f t="shared" si="3"/>
        <v>0</v>
      </c>
      <c r="S52" s="178">
        <f t="shared" si="4"/>
        <v>0</v>
      </c>
      <c r="T52" s="178">
        <f t="shared" si="0"/>
        <v>1</v>
      </c>
      <c r="U52" s="302">
        <f t="shared" si="5"/>
        <v>0</v>
      </c>
      <c r="V52" s="178">
        <f t="shared" si="1"/>
        <v>1</v>
      </c>
      <c r="X52" s="178">
        <v>6</v>
      </c>
      <c r="Y52" s="300" t="s">
        <v>203</v>
      </c>
      <c r="Z52" s="178"/>
    </row>
    <row r="53" spans="2:36" ht="22.2" customHeight="1" x14ac:dyDescent="0.3">
      <c r="B53" s="96"/>
      <c r="C53" s="3"/>
      <c r="D53" s="104"/>
      <c r="E53" s="16">
        <v>8</v>
      </c>
      <c r="F53" s="146"/>
      <c r="G53" s="293"/>
      <c r="H53" s="292"/>
      <c r="I53" s="293"/>
      <c r="J53" s="487"/>
      <c r="K53" s="488"/>
      <c r="L53" s="489"/>
      <c r="M53" s="291"/>
      <c r="N53" s="394" t="str">
        <f t="shared" si="2"/>
        <v/>
      </c>
      <c r="O53" s="43"/>
      <c r="Q53" s="278">
        <v>22</v>
      </c>
      <c r="R53" s="178">
        <f t="shared" si="3"/>
        <v>0</v>
      </c>
      <c r="S53" s="178">
        <f t="shared" si="4"/>
        <v>0</v>
      </c>
      <c r="T53" s="178">
        <f t="shared" si="0"/>
        <v>1</v>
      </c>
      <c r="U53" s="302">
        <f t="shared" si="5"/>
        <v>0</v>
      </c>
      <c r="V53" s="178">
        <f t="shared" si="1"/>
        <v>1</v>
      </c>
      <c r="AB53" s="176"/>
      <c r="AC53" s="176"/>
      <c r="AD53" s="176"/>
      <c r="AE53" s="176"/>
      <c r="AF53" s="176"/>
      <c r="AG53" s="176"/>
      <c r="AH53" s="176"/>
      <c r="AI53" s="176"/>
      <c r="AJ53" s="176"/>
    </row>
    <row r="54" spans="2:36" ht="22.2" customHeight="1" x14ac:dyDescent="0.3">
      <c r="B54" s="96"/>
      <c r="C54" s="3"/>
      <c r="D54" s="104"/>
      <c r="E54" s="16">
        <v>9</v>
      </c>
      <c r="F54" s="146"/>
      <c r="G54" s="293"/>
      <c r="H54" s="292"/>
      <c r="I54" s="293"/>
      <c r="J54" s="487"/>
      <c r="K54" s="488"/>
      <c r="L54" s="489"/>
      <c r="M54" s="291"/>
      <c r="N54" s="394" t="str">
        <f t="shared" si="2"/>
        <v/>
      </c>
      <c r="O54" s="43"/>
      <c r="Q54" s="278">
        <v>22</v>
      </c>
      <c r="R54" s="178">
        <f t="shared" si="3"/>
        <v>0</v>
      </c>
      <c r="S54" s="178">
        <f t="shared" si="4"/>
        <v>0</v>
      </c>
      <c r="T54" s="178">
        <f t="shared" si="0"/>
        <v>1</v>
      </c>
      <c r="U54" s="302">
        <f t="shared" si="5"/>
        <v>0</v>
      </c>
      <c r="V54" s="178">
        <f t="shared" si="1"/>
        <v>1</v>
      </c>
      <c r="Y54" s="277" t="s">
        <v>204</v>
      </c>
      <c r="Z54" s="280"/>
    </row>
    <row r="55" spans="2:36" ht="22.2" customHeight="1" x14ac:dyDescent="0.3">
      <c r="B55" s="96"/>
      <c r="C55" s="3"/>
      <c r="D55" s="104"/>
      <c r="E55" s="16">
        <v>10</v>
      </c>
      <c r="F55" s="146"/>
      <c r="G55" s="293"/>
      <c r="H55" s="292"/>
      <c r="I55" s="293"/>
      <c r="J55" s="487"/>
      <c r="K55" s="488"/>
      <c r="L55" s="489"/>
      <c r="M55" s="291"/>
      <c r="N55" s="394" t="str">
        <f t="shared" si="2"/>
        <v/>
      </c>
      <c r="O55" s="43"/>
      <c r="Q55" s="278">
        <v>22</v>
      </c>
      <c r="R55" s="178">
        <f t="shared" si="3"/>
        <v>0</v>
      </c>
      <c r="S55" s="178">
        <f t="shared" si="4"/>
        <v>0</v>
      </c>
      <c r="T55" s="178">
        <f t="shared" si="0"/>
        <v>1</v>
      </c>
      <c r="U55" s="302">
        <f t="shared" si="5"/>
        <v>0</v>
      </c>
      <c r="V55" s="178">
        <f t="shared" si="1"/>
        <v>1</v>
      </c>
      <c r="Y55" s="178" t="s">
        <v>178</v>
      </c>
      <c r="Z55" s="280" t="s">
        <v>210</v>
      </c>
    </row>
    <row r="56" spans="2:36" ht="22.2" customHeight="1" x14ac:dyDescent="0.3">
      <c r="B56" s="96"/>
      <c r="C56" s="3"/>
      <c r="D56" s="104"/>
      <c r="E56" s="16">
        <v>11</v>
      </c>
      <c r="F56" s="146"/>
      <c r="G56" s="293"/>
      <c r="H56" s="292"/>
      <c r="I56" s="293"/>
      <c r="J56" s="487"/>
      <c r="K56" s="488"/>
      <c r="L56" s="489"/>
      <c r="M56" s="291"/>
      <c r="N56" s="394" t="str">
        <f t="shared" si="2"/>
        <v/>
      </c>
      <c r="O56" s="43"/>
      <c r="Q56" s="278">
        <v>22</v>
      </c>
      <c r="R56" s="178">
        <f t="shared" si="3"/>
        <v>0</v>
      </c>
      <c r="S56" s="178">
        <f>IF(F56="",0,IF(J56="",1,IF(T56=0,IF(U56=1,2,10),IF(M56="",4,IF(U56=1,5,10)))))</f>
        <v>0</v>
      </c>
      <c r="T56" s="178">
        <f t="shared" si="0"/>
        <v>1</v>
      </c>
      <c r="U56" s="302">
        <f t="shared" si="5"/>
        <v>0</v>
      </c>
      <c r="V56" s="178">
        <f t="shared" si="1"/>
        <v>1</v>
      </c>
      <c r="Y56" s="178" t="s">
        <v>179</v>
      </c>
      <c r="Z56" s="280" t="s">
        <v>211</v>
      </c>
    </row>
    <row r="57" spans="2:36" ht="22.2" customHeight="1" x14ac:dyDescent="0.3">
      <c r="B57" s="96"/>
      <c r="C57" s="3"/>
      <c r="D57" s="104"/>
      <c r="E57" s="16">
        <v>12</v>
      </c>
      <c r="F57" s="146"/>
      <c r="G57" s="293"/>
      <c r="H57" s="292"/>
      <c r="I57" s="293"/>
      <c r="J57" s="487"/>
      <c r="K57" s="488"/>
      <c r="L57" s="489"/>
      <c r="M57" s="291"/>
      <c r="N57" s="394" t="str">
        <f t="shared" si="2"/>
        <v/>
      </c>
      <c r="O57" s="43"/>
      <c r="Q57" s="278">
        <v>22</v>
      </c>
      <c r="R57" s="178">
        <f t="shared" si="3"/>
        <v>0</v>
      </c>
      <c r="S57" s="178">
        <f>IF(F57="",0,IF(J57="",1,IF(T57=0,IF(U57=1,2,10),IF(M57="",4,IF(U57=1,5,10)))))</f>
        <v>0</v>
      </c>
      <c r="T57" s="178">
        <f t="shared" si="0"/>
        <v>1</v>
      </c>
      <c r="U57" s="302">
        <f t="shared" si="5"/>
        <v>0</v>
      </c>
      <c r="V57" s="178">
        <f t="shared" si="1"/>
        <v>1</v>
      </c>
      <c r="Y57" s="178" t="s">
        <v>180</v>
      </c>
      <c r="Z57" s="280" t="s">
        <v>212</v>
      </c>
    </row>
    <row r="58" spans="2:36" ht="8.1" customHeight="1" x14ac:dyDescent="0.3">
      <c r="B58" s="105"/>
      <c r="C58" s="59"/>
      <c r="D58" s="59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103"/>
      <c r="Q58" s="278">
        <v>8</v>
      </c>
    </row>
    <row r="59" spans="2:36" ht="8.1" customHeight="1" x14ac:dyDescent="0.3">
      <c r="B59" s="490"/>
      <c r="C59" s="490"/>
      <c r="D59" s="490"/>
      <c r="E59" s="490"/>
      <c r="F59" s="490"/>
      <c r="G59" s="490"/>
      <c r="H59" s="490"/>
      <c r="I59" s="490"/>
      <c r="J59" s="490"/>
      <c r="K59" s="490"/>
      <c r="L59" s="490"/>
      <c r="M59" s="490"/>
      <c r="N59" s="490"/>
      <c r="O59" s="490"/>
      <c r="P59" s="8"/>
      <c r="Q59" s="278">
        <v>8</v>
      </c>
    </row>
    <row r="60" spans="2:36" ht="10.199999999999999" customHeight="1" x14ac:dyDescent="0.2">
      <c r="B60" s="491"/>
      <c r="C60" s="490"/>
      <c r="D60" s="490"/>
      <c r="E60" s="490"/>
      <c r="F60" s="490"/>
      <c r="G60" s="490"/>
      <c r="H60" s="492"/>
      <c r="I60" s="279" t="s">
        <v>142</v>
      </c>
      <c r="J60" s="61"/>
      <c r="K60" s="61"/>
      <c r="L60" s="61"/>
      <c r="M60" s="61"/>
      <c r="N60" s="61"/>
      <c r="O60" s="62"/>
      <c r="Q60" s="278">
        <v>10</v>
      </c>
    </row>
    <row r="61" spans="2:36" ht="32.1" customHeight="1" x14ac:dyDescent="0.4">
      <c r="B61" s="493" t="s">
        <v>19</v>
      </c>
      <c r="C61" s="494"/>
      <c r="D61" s="494"/>
      <c r="E61" s="494"/>
      <c r="F61" s="494"/>
      <c r="G61" s="7">
        <f>'2 Kosten-Zusammenstellung'!S25</f>
        <v>0</v>
      </c>
      <c r="H61" s="106"/>
      <c r="I61" s="409" t="s">
        <v>285</v>
      </c>
      <c r="J61" s="460"/>
      <c r="K61" s="460"/>
      <c r="L61" s="111"/>
      <c r="M61" s="461"/>
      <c r="N61" s="461"/>
      <c r="O61" s="43"/>
      <c r="Q61" s="278">
        <v>32</v>
      </c>
    </row>
    <row r="62" spans="2:36" ht="4.2" customHeight="1" thickBot="1" x14ac:dyDescent="0.35">
      <c r="B62" s="483"/>
      <c r="C62" s="484"/>
      <c r="D62" s="77"/>
      <c r="E62" s="77"/>
      <c r="F62" s="77"/>
      <c r="G62" s="78"/>
      <c r="H62" s="76"/>
      <c r="I62" s="79"/>
      <c r="J62" s="451"/>
      <c r="K62" s="451"/>
      <c r="L62" s="449"/>
      <c r="M62" s="451"/>
      <c r="N62" s="451"/>
      <c r="O62" s="43"/>
      <c r="Q62" s="278">
        <v>4</v>
      </c>
    </row>
    <row r="63" spans="2:36" ht="16.2" customHeight="1" thickTop="1" x14ac:dyDescent="0.3">
      <c r="B63" s="485" t="s">
        <v>24</v>
      </c>
      <c r="C63" s="486"/>
      <c r="D63" s="486"/>
      <c r="E63" s="486"/>
      <c r="F63" s="486"/>
      <c r="G63" s="486"/>
      <c r="H63" s="80"/>
      <c r="I63" s="81"/>
      <c r="J63" s="454" t="s">
        <v>10</v>
      </c>
      <c r="K63" s="454"/>
      <c r="M63" s="454" t="s">
        <v>11</v>
      </c>
      <c r="N63" s="454"/>
      <c r="O63" s="43"/>
      <c r="Q63" s="278">
        <v>16</v>
      </c>
    </row>
    <row r="64" spans="2:36" ht="6" customHeight="1" x14ac:dyDescent="0.3">
      <c r="B64" s="448"/>
      <c r="C64" s="449"/>
      <c r="D64" s="449"/>
      <c r="E64" s="449"/>
      <c r="F64" s="449"/>
      <c r="G64" s="449"/>
      <c r="H64" s="450"/>
      <c r="I64" s="448"/>
      <c r="J64" s="449"/>
      <c r="K64" s="449"/>
      <c r="L64" s="449"/>
      <c r="M64" s="449"/>
      <c r="N64" s="449"/>
      <c r="O64" s="450"/>
      <c r="P64" s="8"/>
      <c r="Q64" s="278">
        <v>6</v>
      </c>
    </row>
    <row r="65" spans="2:27" ht="16.2" customHeight="1" x14ac:dyDescent="0.3">
      <c r="B65" s="44"/>
      <c r="C65" s="478" t="s">
        <v>23</v>
      </c>
      <c r="D65" s="478"/>
      <c r="E65" s="478"/>
      <c r="F65" s="478"/>
      <c r="G65" s="479" t="str">
        <f>IF(G13="","",IF(AND(C66="",C68="")," ein X in Kästchen setzen",""))</f>
        <v/>
      </c>
      <c r="H65" s="480"/>
      <c r="I65" s="81"/>
      <c r="J65" s="460"/>
      <c r="K65" s="460"/>
      <c r="M65" s="461"/>
      <c r="N65" s="461"/>
      <c r="O65" s="43"/>
      <c r="Q65" s="278">
        <v>16</v>
      </c>
    </row>
    <row r="66" spans="2:27" ht="16.2" customHeight="1" x14ac:dyDescent="0.25">
      <c r="B66" s="44"/>
      <c r="C66" s="119"/>
      <c r="D66" s="476" t="s">
        <v>22</v>
      </c>
      <c r="E66" s="477"/>
      <c r="F66" s="477"/>
      <c r="G66" s="481" t="s">
        <v>189</v>
      </c>
      <c r="H66" s="482"/>
      <c r="I66" s="79" t="s">
        <v>12</v>
      </c>
      <c r="J66" s="460"/>
      <c r="K66" s="460"/>
      <c r="M66" s="461"/>
      <c r="N66" s="461"/>
      <c r="O66" s="43"/>
      <c r="Q66" s="278">
        <v>16</v>
      </c>
    </row>
    <row r="67" spans="2:27" ht="4.2" customHeight="1" x14ac:dyDescent="0.3">
      <c r="B67" s="448"/>
      <c r="C67" s="449"/>
      <c r="D67" s="449"/>
      <c r="E67" s="449"/>
      <c r="F67" s="449"/>
      <c r="G67" s="449"/>
      <c r="H67" s="450"/>
      <c r="I67" s="44"/>
      <c r="J67" s="451"/>
      <c r="K67" s="451"/>
      <c r="L67" s="449"/>
      <c r="M67" s="451"/>
      <c r="N67" s="451"/>
      <c r="O67" s="43"/>
      <c r="Q67" s="278">
        <v>4</v>
      </c>
    </row>
    <row r="68" spans="2:27" ht="16.2" customHeight="1" x14ac:dyDescent="0.3">
      <c r="B68" s="44"/>
      <c r="C68" s="119"/>
      <c r="D68" s="476" t="s">
        <v>20</v>
      </c>
      <c r="E68" s="477"/>
      <c r="F68" s="477"/>
      <c r="G68" s="477"/>
      <c r="H68" s="80"/>
      <c r="I68" s="81"/>
      <c r="J68" s="454" t="s">
        <v>10</v>
      </c>
      <c r="K68" s="454"/>
      <c r="M68" s="454" t="s">
        <v>11</v>
      </c>
      <c r="N68" s="454"/>
      <c r="O68" s="43"/>
      <c r="Q68" s="278">
        <v>16</v>
      </c>
    </row>
    <row r="69" spans="2:27" ht="6" customHeight="1" x14ac:dyDescent="0.3">
      <c r="B69" s="448"/>
      <c r="C69" s="449"/>
      <c r="D69" s="449"/>
      <c r="E69" s="449"/>
      <c r="F69" s="449"/>
      <c r="G69" s="449"/>
      <c r="H69" s="450"/>
      <c r="I69" s="456"/>
      <c r="J69" s="455"/>
      <c r="K69" s="455"/>
      <c r="L69" s="455"/>
      <c r="M69" s="455"/>
      <c r="N69" s="455"/>
      <c r="O69" s="457"/>
      <c r="P69" s="275"/>
      <c r="Q69" s="278">
        <v>6</v>
      </c>
    </row>
    <row r="70" spans="2:27" ht="14.1" customHeight="1" x14ac:dyDescent="0.3">
      <c r="B70" s="458"/>
      <c r="C70" s="459"/>
      <c r="D70" s="453"/>
      <c r="E70" s="453"/>
      <c r="F70" s="453"/>
      <c r="G70" s="453"/>
      <c r="H70" s="82"/>
      <c r="I70" s="81"/>
      <c r="J70" s="460"/>
      <c r="K70" s="460"/>
      <c r="M70" s="461"/>
      <c r="N70" s="461"/>
      <c r="O70" s="43"/>
      <c r="Q70" s="278">
        <v>14</v>
      </c>
    </row>
    <row r="71" spans="2:27" ht="4.2" customHeight="1" x14ac:dyDescent="0.3">
      <c r="B71" s="448"/>
      <c r="C71" s="449"/>
      <c r="D71" s="449"/>
      <c r="E71" s="449"/>
      <c r="F71" s="449"/>
      <c r="G71" s="449"/>
      <c r="H71" s="450"/>
      <c r="I71" s="81"/>
      <c r="J71" s="460"/>
      <c r="K71" s="460"/>
      <c r="M71" s="461"/>
      <c r="N71" s="461"/>
      <c r="O71" s="43"/>
      <c r="Q71" s="278">
        <v>4</v>
      </c>
    </row>
    <row r="72" spans="2:27" ht="14.1" customHeight="1" x14ac:dyDescent="0.3">
      <c r="B72" s="448"/>
      <c r="C72" s="449"/>
      <c r="D72" s="453"/>
      <c r="E72" s="453"/>
      <c r="F72" s="453"/>
      <c r="G72" s="453"/>
      <c r="H72" s="43"/>
      <c r="I72" s="79" t="s">
        <v>13</v>
      </c>
      <c r="J72" s="460"/>
      <c r="K72" s="460"/>
      <c r="M72" s="461"/>
      <c r="N72" s="461"/>
      <c r="O72" s="43"/>
      <c r="Q72" s="278">
        <v>14</v>
      </c>
    </row>
    <row r="73" spans="2:27" ht="4.2" customHeight="1" x14ac:dyDescent="0.3">
      <c r="B73" s="448"/>
      <c r="C73" s="449"/>
      <c r="D73" s="449"/>
      <c r="E73" s="449"/>
      <c r="F73" s="449"/>
      <c r="G73" s="449"/>
      <c r="H73" s="450"/>
      <c r="I73" s="44"/>
      <c r="J73" s="451"/>
      <c r="K73" s="451"/>
      <c r="M73" s="452"/>
      <c r="N73" s="452"/>
      <c r="O73" s="43"/>
      <c r="Q73" s="278">
        <v>4</v>
      </c>
    </row>
    <row r="74" spans="2:27" ht="14.1" customHeight="1" x14ac:dyDescent="0.3">
      <c r="B74" s="448"/>
      <c r="C74" s="449"/>
      <c r="D74" s="453"/>
      <c r="E74" s="453"/>
      <c r="F74" s="453"/>
      <c r="G74" s="453"/>
      <c r="H74" s="43"/>
      <c r="I74" s="44"/>
      <c r="J74" s="454" t="s">
        <v>10</v>
      </c>
      <c r="K74" s="454"/>
      <c r="M74" s="455" t="s">
        <v>11</v>
      </c>
      <c r="N74" s="455"/>
      <c r="O74" s="43"/>
      <c r="Q74" s="278">
        <v>14</v>
      </c>
    </row>
    <row r="75" spans="2:27" ht="8.1" customHeight="1" x14ac:dyDescent="0.3">
      <c r="B75" s="470"/>
      <c r="C75" s="471"/>
      <c r="D75" s="471"/>
      <c r="E75" s="471"/>
      <c r="F75" s="471"/>
      <c r="G75" s="471"/>
      <c r="H75" s="472"/>
      <c r="I75" s="470"/>
      <c r="J75" s="471"/>
      <c r="K75" s="471"/>
      <c r="L75" s="471"/>
      <c r="M75" s="471"/>
      <c r="N75" s="471"/>
      <c r="O75" s="472"/>
      <c r="P75" s="8"/>
      <c r="Q75" s="278">
        <v>8</v>
      </c>
    </row>
    <row r="77" spans="2:27" s="3" customFormat="1" ht="15" hidden="1" customHeight="1" x14ac:dyDescent="0.3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473">
        <f>SUM(Q2:Q75)</f>
        <v>1258</v>
      </c>
      <c r="P77" s="473"/>
      <c r="Q77" s="473"/>
      <c r="R77" s="102"/>
      <c r="S77" s="102"/>
      <c r="T77" s="102"/>
      <c r="U77" s="280"/>
      <c r="V77" s="102"/>
      <c r="W77" s="102"/>
      <c r="X77" s="102"/>
      <c r="Y77" s="280">
        <v>214</v>
      </c>
      <c r="Z77" s="102"/>
      <c r="AA77" s="176"/>
    </row>
    <row r="78" spans="2:27" s="102" customFormat="1" ht="14.25" hidden="1" customHeight="1" x14ac:dyDescent="0.3">
      <c r="B78" s="102">
        <v>2</v>
      </c>
      <c r="C78" s="102">
        <v>3</v>
      </c>
      <c r="D78" s="102">
        <v>2</v>
      </c>
      <c r="E78" s="102">
        <v>3</v>
      </c>
      <c r="F78" s="102">
        <v>16</v>
      </c>
      <c r="G78" s="102">
        <v>16</v>
      </c>
      <c r="H78" s="102">
        <v>7</v>
      </c>
      <c r="I78" s="102">
        <v>18</v>
      </c>
      <c r="J78" s="102">
        <v>3</v>
      </c>
      <c r="K78" s="102">
        <v>16</v>
      </c>
      <c r="L78" s="102">
        <v>16</v>
      </c>
      <c r="M78" s="102">
        <v>16</v>
      </c>
      <c r="N78" s="102">
        <v>18</v>
      </c>
      <c r="O78" s="102">
        <v>2</v>
      </c>
      <c r="Q78" s="474">
        <f>SUM(B78:O78)</f>
        <v>138</v>
      </c>
      <c r="R78" s="474"/>
      <c r="U78" s="280"/>
      <c r="V78" s="280"/>
      <c r="W78" s="280"/>
      <c r="Y78" s="280">
        <v>123.28</v>
      </c>
    </row>
    <row r="79" spans="2:27" hidden="1" x14ac:dyDescent="0.3">
      <c r="L79" s="12"/>
    </row>
    <row r="80" spans="2:27" s="3" customFormat="1" ht="13.2" hidden="1" x14ac:dyDescent="0.3">
      <c r="B80" s="475" t="s">
        <v>98</v>
      </c>
      <c r="C80" s="475"/>
      <c r="D80" s="475"/>
      <c r="E80" s="475"/>
      <c r="F80" s="475"/>
      <c r="G80" s="343" t="s">
        <v>1</v>
      </c>
      <c r="I80" s="447" t="s">
        <v>100</v>
      </c>
      <c r="J80" s="447"/>
      <c r="K80" s="447"/>
      <c r="M80" s="447" t="s">
        <v>146</v>
      </c>
      <c r="N80" s="447"/>
      <c r="Q80" s="278"/>
      <c r="R80" s="102"/>
      <c r="S80" s="102"/>
      <c r="T80" s="102"/>
      <c r="U80" s="280"/>
      <c r="V80" s="102"/>
      <c r="W80" s="102"/>
      <c r="X80" s="102"/>
      <c r="Y80" s="176"/>
      <c r="Z80" s="102"/>
      <c r="AA80" s="176"/>
    </row>
    <row r="81" spans="2:27" s="3" customFormat="1" ht="13.2" hidden="1" x14ac:dyDescent="0.25">
      <c r="B81" s="466" t="s">
        <v>234</v>
      </c>
      <c r="C81" s="466"/>
      <c r="D81" s="466"/>
      <c r="E81" s="466"/>
      <c r="F81" s="466"/>
      <c r="G81" s="344">
        <v>75430000</v>
      </c>
      <c r="I81" s="446" t="s">
        <v>228</v>
      </c>
      <c r="J81" s="446"/>
      <c r="K81" s="446"/>
      <c r="M81" s="446" t="s">
        <v>147</v>
      </c>
      <c r="N81" s="446"/>
      <c r="Q81" s="278"/>
      <c r="R81" s="102"/>
      <c r="S81" s="102"/>
      <c r="T81" s="102"/>
      <c r="U81" s="280"/>
      <c r="V81" s="102"/>
      <c r="W81" s="102"/>
      <c r="X81" s="102"/>
      <c r="Y81" s="176"/>
      <c r="Z81" s="102"/>
      <c r="AA81" s="176"/>
    </row>
    <row r="82" spans="2:27" s="3" customFormat="1" ht="13.2" hidden="1" x14ac:dyDescent="0.25">
      <c r="B82" s="466" t="s">
        <v>235</v>
      </c>
      <c r="C82" s="466"/>
      <c r="D82" s="466"/>
      <c r="E82" s="466"/>
      <c r="F82" s="466"/>
      <c r="G82" s="344">
        <v>75230000</v>
      </c>
      <c r="I82" s="446" t="s">
        <v>229</v>
      </c>
      <c r="J82" s="446"/>
      <c r="K82" s="446"/>
      <c r="M82" s="446" t="s">
        <v>148</v>
      </c>
      <c r="N82" s="446"/>
      <c r="Q82" s="278"/>
      <c r="R82" s="102"/>
      <c r="S82" s="102"/>
      <c r="T82" s="102"/>
      <c r="U82" s="280"/>
      <c r="V82" s="102"/>
      <c r="W82" s="102"/>
      <c r="X82" s="102"/>
      <c r="Y82" s="176"/>
      <c r="Z82" s="102"/>
      <c r="AA82" s="176"/>
    </row>
    <row r="83" spans="2:27" s="3" customFormat="1" ht="13.2" hidden="1" x14ac:dyDescent="0.25">
      <c r="B83" s="466" t="s">
        <v>236</v>
      </c>
      <c r="C83" s="466"/>
      <c r="D83" s="466"/>
      <c r="E83" s="466"/>
      <c r="F83" s="466"/>
      <c r="G83" s="344">
        <v>75130000</v>
      </c>
      <c r="I83" s="446" t="s">
        <v>101</v>
      </c>
      <c r="J83" s="446"/>
      <c r="K83" s="446"/>
      <c r="M83" s="446" t="s">
        <v>58</v>
      </c>
      <c r="N83" s="446"/>
      <c r="Q83" s="278"/>
      <c r="R83" s="102"/>
      <c r="S83" s="102"/>
      <c r="T83" s="102"/>
      <c r="U83" s="280"/>
      <c r="V83" s="102"/>
      <c r="W83" s="102"/>
      <c r="X83" s="102"/>
      <c r="Y83" s="176"/>
      <c r="Z83" s="102"/>
      <c r="AA83" s="176"/>
    </row>
    <row r="84" spans="2:27" s="3" customFormat="1" ht="13.2" hidden="1" x14ac:dyDescent="0.25">
      <c r="B84" s="465" t="s">
        <v>232</v>
      </c>
      <c r="C84" s="465"/>
      <c r="D84" s="465"/>
      <c r="E84" s="465"/>
      <c r="F84" s="465"/>
      <c r="G84" s="428" t="s">
        <v>233</v>
      </c>
      <c r="I84" s="446" t="s">
        <v>102</v>
      </c>
      <c r="J84" s="446"/>
      <c r="K84" s="446"/>
      <c r="M84" s="446"/>
      <c r="N84" s="446"/>
      <c r="Q84" s="278"/>
      <c r="R84" s="102"/>
      <c r="S84" s="102"/>
      <c r="T84" s="102"/>
      <c r="U84" s="280"/>
      <c r="V84" s="102"/>
      <c r="W84" s="102"/>
      <c r="X84" s="102"/>
      <c r="Y84" s="176"/>
      <c r="Z84" s="102"/>
      <c r="AA84" s="176"/>
    </row>
    <row r="85" spans="2:27" s="3" customFormat="1" ht="13.2" hidden="1" x14ac:dyDescent="0.3">
      <c r="G85" s="14"/>
      <c r="I85" s="446" t="s">
        <v>103</v>
      </c>
      <c r="J85" s="446"/>
      <c r="K85" s="446"/>
      <c r="Q85" s="278"/>
      <c r="R85" s="102"/>
      <c r="S85" s="102"/>
      <c r="T85" s="102"/>
      <c r="U85" s="280"/>
      <c r="V85" s="102"/>
      <c r="W85" s="102"/>
      <c r="X85" s="102"/>
      <c r="Y85" s="176"/>
      <c r="Z85" s="102"/>
      <c r="AA85" s="176"/>
    </row>
    <row r="86" spans="2:27" s="3" customFormat="1" ht="13.2" hidden="1" x14ac:dyDescent="0.3">
      <c r="B86" s="467" t="s">
        <v>140</v>
      </c>
      <c r="C86" s="468"/>
      <c r="D86" s="468"/>
      <c r="E86" s="468"/>
      <c r="F86" s="469"/>
      <c r="G86" s="14"/>
      <c r="I86" s="446" t="s">
        <v>57</v>
      </c>
      <c r="J86" s="446"/>
      <c r="K86" s="446"/>
      <c r="L86" s="13"/>
      <c r="Q86" s="278"/>
      <c r="R86" s="102"/>
      <c r="S86" s="102"/>
      <c r="T86" s="102"/>
      <c r="U86" s="280"/>
      <c r="V86" s="102"/>
      <c r="W86" s="102"/>
      <c r="X86" s="102"/>
      <c r="Y86" s="176"/>
      <c r="Z86" s="102"/>
      <c r="AA86" s="176"/>
    </row>
    <row r="87" spans="2:27" s="3" customFormat="1" ht="13.2" hidden="1" x14ac:dyDescent="0.3">
      <c r="B87" s="446" t="s">
        <v>141</v>
      </c>
      <c r="C87" s="446"/>
      <c r="D87" s="446"/>
      <c r="E87" s="446"/>
      <c r="F87" s="446"/>
      <c r="G87" s="14"/>
      <c r="I87" s="446" t="s">
        <v>104</v>
      </c>
      <c r="J87" s="446"/>
      <c r="K87" s="446"/>
      <c r="Q87" s="278"/>
      <c r="R87" s="102"/>
      <c r="S87" s="102"/>
      <c r="T87" s="102"/>
      <c r="U87" s="280"/>
      <c r="V87" s="102"/>
      <c r="W87" s="102"/>
      <c r="X87" s="102"/>
      <c r="Y87" s="176"/>
      <c r="Z87" s="102"/>
      <c r="AA87" s="176"/>
    </row>
    <row r="88" spans="2:27" s="3" customFormat="1" ht="13.2" hidden="1" x14ac:dyDescent="0.3">
      <c r="B88" s="446" t="s">
        <v>285</v>
      </c>
      <c r="C88" s="446"/>
      <c r="D88" s="446"/>
      <c r="E88" s="446"/>
      <c r="F88" s="446"/>
      <c r="G88" s="14"/>
      <c r="I88" s="446" t="s">
        <v>174</v>
      </c>
      <c r="J88" s="446"/>
      <c r="K88" s="446"/>
      <c r="Q88" s="278"/>
      <c r="R88" s="102"/>
      <c r="S88" s="102"/>
      <c r="T88" s="102"/>
      <c r="U88" s="280"/>
      <c r="V88" s="102"/>
      <c r="W88" s="102"/>
      <c r="X88" s="102"/>
      <c r="Y88" s="176"/>
      <c r="Z88" s="102"/>
      <c r="AA88" s="176"/>
    </row>
    <row r="89" spans="2:27" s="3" customFormat="1" ht="13.2" hidden="1" x14ac:dyDescent="0.3">
      <c r="G89" s="14"/>
      <c r="Q89" s="278"/>
      <c r="R89" s="102"/>
      <c r="S89" s="102"/>
      <c r="T89" s="102"/>
      <c r="U89" s="280"/>
      <c r="V89" s="102"/>
      <c r="W89" s="102"/>
      <c r="X89" s="102"/>
      <c r="Y89" s="176"/>
      <c r="Z89" s="102"/>
      <c r="AA89" s="176"/>
    </row>
    <row r="90" spans="2:27" hidden="1" x14ac:dyDescent="0.3">
      <c r="B90" s="1" t="s">
        <v>300</v>
      </c>
      <c r="G90" s="5" t="s">
        <v>301</v>
      </c>
    </row>
    <row r="91" spans="2:27" hidden="1" x14ac:dyDescent="0.3"/>
  </sheetData>
  <sheetProtection algorithmName="SHA-512" hashValue="mHEwfSnw3UDSvWWWmHl3bziPsJmoOIqh2r3LV4nVcA5vOa7iylefIitX4zeZlEB6AnqEQCGuVEUScF1QMJSW5A==" saltValue="sdtJ8o+GFuuARbDptNJcyQ==" spinCount="100000" sheet="1" objects="1" scenarios="1" selectLockedCells="1"/>
  <mergeCells count="135">
    <mergeCell ref="I86:K86"/>
    <mergeCell ref="I87:K87"/>
    <mergeCell ref="B3:L3"/>
    <mergeCell ref="B4:L4"/>
    <mergeCell ref="B5:O5"/>
    <mergeCell ref="B6:F6"/>
    <mergeCell ref="G6:J6"/>
    <mergeCell ref="K6:O6"/>
    <mergeCell ref="B7:F7"/>
    <mergeCell ref="G7:J7"/>
    <mergeCell ref="B10:O10"/>
    <mergeCell ref="B11:O11"/>
    <mergeCell ref="B12:O12"/>
    <mergeCell ref="B13:F13"/>
    <mergeCell ref="G13:N13"/>
    <mergeCell ref="L14:N14"/>
    <mergeCell ref="L7:N7"/>
    <mergeCell ref="B8:F8"/>
    <mergeCell ref="G8:J8"/>
    <mergeCell ref="L8:N8"/>
    <mergeCell ref="B9:F9"/>
    <mergeCell ref="G9:J9"/>
    <mergeCell ref="L9:N9"/>
    <mergeCell ref="J46:L46"/>
    <mergeCell ref="T41:T45"/>
    <mergeCell ref="U41:U45"/>
    <mergeCell ref="V41:V45"/>
    <mergeCell ref="B45:D45"/>
    <mergeCell ref="H45:I45"/>
    <mergeCell ref="J45:L45"/>
    <mergeCell ref="M45:N45"/>
    <mergeCell ref="B15:F15"/>
    <mergeCell ref="G15:J15"/>
    <mergeCell ref="L15:N15"/>
    <mergeCell ref="B23:D23"/>
    <mergeCell ref="H23:I23"/>
    <mergeCell ref="M23:N23"/>
    <mergeCell ref="B16:O16"/>
    <mergeCell ref="B17:F17"/>
    <mergeCell ref="H17:J17"/>
    <mergeCell ref="L17:N17"/>
    <mergeCell ref="J47:L47"/>
    <mergeCell ref="J48:L48"/>
    <mergeCell ref="J49:L49"/>
    <mergeCell ref="J50:L50"/>
    <mergeCell ref="B14:F14"/>
    <mergeCell ref="G14:J14"/>
    <mergeCell ref="B20:O20"/>
    <mergeCell ref="B21:O21"/>
    <mergeCell ref="B22:O22"/>
    <mergeCell ref="B18:O18"/>
    <mergeCell ref="B19:O19"/>
    <mergeCell ref="J57:L57"/>
    <mergeCell ref="B59:O59"/>
    <mergeCell ref="B60:H60"/>
    <mergeCell ref="B61:F61"/>
    <mergeCell ref="J61:K61"/>
    <mergeCell ref="M61:N61"/>
    <mergeCell ref="J51:L51"/>
    <mergeCell ref="J52:L52"/>
    <mergeCell ref="J53:L53"/>
    <mergeCell ref="J54:L54"/>
    <mergeCell ref="J55:L55"/>
    <mergeCell ref="J56:L56"/>
    <mergeCell ref="B64:H64"/>
    <mergeCell ref="I64:O64"/>
    <mergeCell ref="C65:F65"/>
    <mergeCell ref="G65:H65"/>
    <mergeCell ref="J65:K66"/>
    <mergeCell ref="M65:N66"/>
    <mergeCell ref="D66:F66"/>
    <mergeCell ref="G66:H66"/>
    <mergeCell ref="B62:C62"/>
    <mergeCell ref="J62:K62"/>
    <mergeCell ref="L62:N62"/>
    <mergeCell ref="B63:G63"/>
    <mergeCell ref="J63:K63"/>
    <mergeCell ref="M63:N63"/>
    <mergeCell ref="B71:H71"/>
    <mergeCell ref="B72:C72"/>
    <mergeCell ref="D72:G72"/>
    <mergeCell ref="B67:H67"/>
    <mergeCell ref="J67:K67"/>
    <mergeCell ref="L67:N67"/>
    <mergeCell ref="D68:G68"/>
    <mergeCell ref="J68:K68"/>
    <mergeCell ref="M68:N68"/>
    <mergeCell ref="B88:F88"/>
    <mergeCell ref="I88:K88"/>
    <mergeCell ref="S41:S45"/>
    <mergeCell ref="X43:Z44"/>
    <mergeCell ref="R41:R45"/>
    <mergeCell ref="B84:F84"/>
    <mergeCell ref="I83:K83"/>
    <mergeCell ref="M83:N83"/>
    <mergeCell ref="B83:F83"/>
    <mergeCell ref="M84:N84"/>
    <mergeCell ref="B86:F86"/>
    <mergeCell ref="B81:F81"/>
    <mergeCell ref="I81:K81"/>
    <mergeCell ref="M81:N81"/>
    <mergeCell ref="B82:F82"/>
    <mergeCell ref="I82:K82"/>
    <mergeCell ref="M82:N82"/>
    <mergeCell ref="I84:K84"/>
    <mergeCell ref="I85:K85"/>
    <mergeCell ref="B75:H75"/>
    <mergeCell ref="I75:O75"/>
    <mergeCell ref="O77:Q77"/>
    <mergeCell ref="Q78:R78"/>
    <mergeCell ref="B80:F80"/>
    <mergeCell ref="S1:U2"/>
    <mergeCell ref="S5:S6"/>
    <mergeCell ref="T5:T6"/>
    <mergeCell ref="U5:U6"/>
    <mergeCell ref="V5:Z6"/>
    <mergeCell ref="V7:Z7"/>
    <mergeCell ref="V3:Z3"/>
    <mergeCell ref="V4:Z4"/>
    <mergeCell ref="B87:F87"/>
    <mergeCell ref="I80:K80"/>
    <mergeCell ref="M80:N80"/>
    <mergeCell ref="B73:H73"/>
    <mergeCell ref="J73:K73"/>
    <mergeCell ref="M73:N73"/>
    <mergeCell ref="B74:C74"/>
    <mergeCell ref="D74:G74"/>
    <mergeCell ref="J74:K74"/>
    <mergeCell ref="M74:N74"/>
    <mergeCell ref="B69:H69"/>
    <mergeCell ref="I69:O69"/>
    <mergeCell ref="B70:C70"/>
    <mergeCell ref="D70:G70"/>
    <mergeCell ref="J70:K72"/>
    <mergeCell ref="M70:N72"/>
  </mergeCells>
  <conditionalFormatting sqref="B6:F6">
    <cfRule type="containsBlanks" dxfId="49" priority="13" stopIfTrue="1">
      <formula>LEN(TRIM(B6))=0</formula>
    </cfRule>
  </conditionalFormatting>
  <conditionalFormatting sqref="C66 C68">
    <cfRule type="notContainsBlanks" dxfId="48" priority="7" stopIfTrue="1">
      <formula>LEN(TRIM(C66))&gt;0</formula>
    </cfRule>
  </conditionalFormatting>
  <conditionalFormatting sqref="D70">
    <cfRule type="expression" dxfId="47" priority="3" stopIfTrue="1">
      <formula>(C68="")</formula>
    </cfRule>
  </conditionalFormatting>
  <conditionalFormatting sqref="D72 D74 D70">
    <cfRule type="notContainsBlanks" dxfId="46" priority="6" stopIfTrue="1">
      <formula>LEN(TRIM(D70))&gt;0</formula>
    </cfRule>
  </conditionalFormatting>
  <conditionalFormatting sqref="D72">
    <cfRule type="expression" dxfId="45" priority="5" stopIfTrue="1">
      <formula>(C68="")</formula>
    </cfRule>
  </conditionalFormatting>
  <conditionalFormatting sqref="D74">
    <cfRule type="expression" dxfId="44" priority="4" stopIfTrue="1">
      <formula>(C68="")</formula>
    </cfRule>
  </conditionalFormatting>
  <conditionalFormatting sqref="G66:H66">
    <cfRule type="expression" dxfId="43" priority="2" stopIfTrue="1">
      <formula>AND(NOT(C68=""),(D70=""))</formula>
    </cfRule>
  </conditionalFormatting>
  <conditionalFormatting sqref="G6:I6">
    <cfRule type="expression" dxfId="42" priority="11" stopIfTrue="1">
      <formula>(B6="")</formula>
    </cfRule>
    <cfRule type="notContainsBlanks" dxfId="41" priority="12" stopIfTrue="1">
      <formula>LEN(TRIM(G6))&gt;0</formula>
    </cfRule>
  </conditionalFormatting>
  <conditionalFormatting sqref="I60">
    <cfRule type="expression" dxfId="40" priority="8" stopIfTrue="1">
      <formula>(I61="")</formula>
    </cfRule>
    <cfRule type="notContainsBlanks" dxfId="39" priority="9" stopIfTrue="1">
      <formula>LEN(TRIM(I60))&gt;0</formula>
    </cfRule>
  </conditionalFormatting>
  <conditionalFormatting sqref="I61">
    <cfRule type="containsBlanks" dxfId="38" priority="10" stopIfTrue="1">
      <formula>LEN(TRIM(I61))=0</formula>
    </cfRule>
  </conditionalFormatting>
  <conditionalFormatting sqref="N3">
    <cfRule type="expression" dxfId="37" priority="1" stopIfTrue="1">
      <formula>NOT(N3="")</formula>
    </cfRule>
  </conditionalFormatting>
  <dataValidations xWindow="526" yWindow="784" count="5">
    <dataValidation type="list" errorStyle="warning" showInputMessage="1" showErrorMessage="1" errorTitle="Lehrgangs-Art" error="Stimmt diese Lehrgangs-Bezeichnung?_x000a_Wenn Ja, &gt;&gt;Fortfahren&lt;&lt;" promptTitle="Lehrgangs-Art" prompt="Normal aus Drop-Down-Liste auswählen: auf Pfeil-Kästchen am rechten Rand klicken;_x000a_Eine andere Eingabe ist möglich; Kostenstelle dann manuell eingeben;" sqref="G13:N13" xr:uid="{00000000-0002-0000-0000-000000000000}">
      <formula1>Lehrgang_Auswahl</formula1>
    </dataValidation>
    <dataValidation type="list" showInputMessage="1" showErrorMessage="1" errorTitle="Trainer-Auswahl" error="Nur aus Dropdown-Auswahl möglich._x000a_(auf Pfeil-Kästchen am rechen Rand klicken)" promptTitle="Trainer-Auswahl" prompt="Aus Drop-Down-Liste auswählen: auf Pfeil-Kästchen am rechten Rand klicken" sqref="J46:J57" xr:uid="{00000000-0002-0000-0000-000001000000}">
      <formula1>Trainer</formula1>
    </dataValidation>
    <dataValidation type="list" allowBlank="1" sqref="M46:M57" xr:uid="{00000000-0002-0000-0000-000002000000}">
      <formula1>$Y$55:$Y$57</formula1>
    </dataValidation>
    <dataValidation type="list" allowBlank="1" showInputMessage="1" showErrorMessage="1" errorTitle="Fehleingabe:" error="nur aus Drop-Down-Liste möglich" promptTitle="Eingabe:" prompt="aus Drop-Down-Liste auswählen &gt;&gt; auf Dreieck klicken" sqref="B6:F6 I61" xr:uid="{00000000-0002-0000-0000-000003000000}">
      <formula1>$B$87:$B$88</formula1>
    </dataValidation>
    <dataValidation type="list" errorStyle="information" allowBlank="1" showInputMessage="1" showErrorMessage="1" errorTitle="Fehleingabe:" error="andere auswahl" promptTitle="Eingabe:" prompt="aus Drop-Down-Liste auswählen &gt;&gt; auf Dreieck klicken;_x000a_wenn Auswahl &quot;Andere&quot;, dann überschreiben" sqref="G15:J15" xr:uid="{00000000-0002-0000-0000-000004000000}">
      <formula1>$M$81:$M$83</formula1>
    </dataValidation>
  </dataValidations>
  <printOptions horizontalCentered="1" verticalCentered="1"/>
  <pageMargins left="0.78740157480314965" right="0.39370078740157483" top="0.19685039370078741" bottom="0.39370078740157483" header="0" footer="0"/>
  <pageSetup paperSize="9" scale="63" orientation="portrait" r:id="rId1"/>
  <headerFooter>
    <oddFooter xml:space="preserve">&amp;L        &amp;F / &amp;A&amp;R© W.Renz(TTBW)2011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rgb="FF92D050"/>
    <pageSetUpPr fitToPage="1"/>
  </sheetPr>
  <dimension ref="A1:AB192"/>
  <sheetViews>
    <sheetView showGridLines="0" view="pageBreakPreview" zoomScale="60" zoomScaleNormal="100" workbookViewId="0">
      <selection activeCell="AB10" sqref="AB10"/>
    </sheetView>
  </sheetViews>
  <sheetFormatPr baseColWidth="10" defaultColWidth="2.6640625" defaultRowHeight="13.8" x14ac:dyDescent="0.3"/>
  <cols>
    <col min="1" max="1" width="1.44140625" style="1" customWidth="1"/>
    <col min="2" max="2" width="4.6640625" style="1" customWidth="1"/>
    <col min="3" max="3" width="3.6640625" style="1" customWidth="1"/>
    <col min="4" max="4" width="23.44140625" style="1" customWidth="1"/>
    <col min="5" max="5" width="4.33203125" style="8" customWidth="1"/>
    <col min="6" max="6" width="3.33203125" style="8" customWidth="1"/>
    <col min="7" max="7" width="10.6640625" style="8" customWidth="1"/>
    <col min="8" max="8" width="14.33203125" style="8" customWidth="1"/>
    <col min="9" max="10" width="2.6640625" style="8" customWidth="1"/>
    <col min="11" max="13" width="9.6640625" style="8" customWidth="1"/>
    <col min="14" max="22" width="3.33203125" style="8" customWidth="1"/>
    <col min="23" max="23" width="8.6640625" style="1" customWidth="1"/>
    <col min="24" max="24" width="1.5546875" style="6" customWidth="1"/>
    <col min="25" max="25" width="5.6640625" style="278" customWidth="1"/>
    <col min="26" max="26" width="5.6640625" style="278" hidden="1" customWidth="1"/>
    <col min="27" max="27" width="5.6640625" style="1" customWidth="1"/>
    <col min="28" max="28" width="7.6640625" style="1" customWidth="1"/>
    <col min="29" max="44" width="5.6640625" style="1" customWidth="1"/>
    <col min="45" max="68" width="2.6640625" style="1"/>
    <col min="69" max="69" width="16.6640625" style="1" customWidth="1"/>
    <col min="70" max="92" width="2.6640625" style="1"/>
    <col min="93" max="93" width="13" style="1" customWidth="1"/>
    <col min="94" max="96" width="5.6640625" style="1" customWidth="1"/>
    <col min="97" max="16384" width="2.6640625" style="1"/>
  </cols>
  <sheetData>
    <row r="1" spans="2:26" ht="8.1" customHeight="1" x14ac:dyDescent="0.3">
      <c r="Z1" s="304"/>
    </row>
    <row r="2" spans="2:26" ht="10.199999999999999" customHeight="1" x14ac:dyDescent="0.3">
      <c r="B2" s="491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2"/>
      <c r="S2" s="584"/>
      <c r="T2" s="550"/>
      <c r="U2" s="550"/>
      <c r="V2" s="550"/>
      <c r="W2" s="550"/>
      <c r="X2" s="551"/>
      <c r="Z2" s="278">
        <v>10</v>
      </c>
    </row>
    <row r="3" spans="2:26" ht="38.1" customHeight="1" x14ac:dyDescent="0.3">
      <c r="B3" s="523" t="s">
        <v>0</v>
      </c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5"/>
      <c r="S3" s="315"/>
      <c r="T3" s="599" t="str">
        <f>IF(Kostenstelle="","",Kostenstelle)</f>
        <v/>
      </c>
      <c r="U3" s="600"/>
      <c r="V3" s="600" t="str">
        <f>IF(Kostenstelle="","",Kostenstelle)</f>
        <v/>
      </c>
      <c r="W3" s="601"/>
      <c r="X3" s="34"/>
      <c r="Z3" s="278">
        <v>38</v>
      </c>
    </row>
    <row r="4" spans="2:26" ht="22.2" customHeight="1" x14ac:dyDescent="0.3">
      <c r="B4" s="588" t="s">
        <v>97</v>
      </c>
      <c r="C4" s="589"/>
      <c r="D4" s="589"/>
      <c r="E4" s="589"/>
      <c r="F4" s="589"/>
      <c r="G4" s="582" t="str">
        <f>IF(Lehrgang="","",Lehrgang)</f>
        <v/>
      </c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3"/>
      <c r="S4" s="314"/>
      <c r="T4" s="592" t="s">
        <v>1</v>
      </c>
      <c r="U4" s="592"/>
      <c r="V4" s="592"/>
      <c r="W4" s="592"/>
      <c r="X4" s="34"/>
      <c r="Z4" s="278">
        <v>22</v>
      </c>
    </row>
    <row r="5" spans="2:26" ht="10.199999999999999" customHeight="1" x14ac:dyDescent="0.3">
      <c r="B5" s="547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9"/>
      <c r="S5" s="547"/>
      <c r="T5" s="548"/>
      <c r="U5" s="548"/>
      <c r="V5" s="548"/>
      <c r="W5" s="548"/>
      <c r="X5" s="549"/>
      <c r="Z5" s="278">
        <v>10</v>
      </c>
    </row>
    <row r="6" spans="2:26" ht="10.199999999999999" customHeight="1" x14ac:dyDescent="0.3">
      <c r="B6" s="529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30"/>
      <c r="Z6" s="278">
        <v>10</v>
      </c>
    </row>
    <row r="7" spans="2:26" ht="32.1" customHeight="1" x14ac:dyDescent="0.3">
      <c r="B7" s="655" t="s">
        <v>45</v>
      </c>
      <c r="C7" s="656"/>
      <c r="D7" s="656"/>
      <c r="E7" s="656"/>
      <c r="F7" s="656"/>
      <c r="G7" s="657"/>
      <c r="H7" s="284" t="s">
        <v>14</v>
      </c>
      <c r="I7" s="661" t="str">
        <f>IF(Ort="","",Ort)</f>
        <v/>
      </c>
      <c r="J7" s="661"/>
      <c r="K7" s="661"/>
      <c r="L7" s="661"/>
      <c r="M7" s="661"/>
      <c r="N7" s="662" t="s">
        <v>186</v>
      </c>
      <c r="O7" s="662"/>
      <c r="P7" s="597" t="str">
        <f>IF(Datum_vom="","",Datum_vom)</f>
        <v/>
      </c>
      <c r="Q7" s="597"/>
      <c r="R7" s="597"/>
      <c r="S7" s="597"/>
      <c r="T7" s="662" t="s">
        <v>187</v>
      </c>
      <c r="U7" s="662"/>
      <c r="V7" s="597" t="str">
        <f>IF(Datum_bis="","",Datum_bis)</f>
        <v/>
      </c>
      <c r="W7" s="597"/>
      <c r="X7" s="598"/>
      <c r="Z7" s="278">
        <v>32</v>
      </c>
    </row>
    <row r="8" spans="2:26" s="3" customFormat="1" ht="21" customHeight="1" x14ac:dyDescent="0.3">
      <c r="B8" s="296" t="s">
        <v>196</v>
      </c>
      <c r="C8" s="578" t="s">
        <v>25</v>
      </c>
      <c r="D8" s="579"/>
      <c r="E8" s="579"/>
      <c r="F8" s="579"/>
      <c r="G8" s="580"/>
      <c r="H8" s="578" t="s">
        <v>33</v>
      </c>
      <c r="I8" s="579"/>
      <c r="J8" s="579"/>
      <c r="K8" s="579"/>
      <c r="L8" s="579"/>
      <c r="M8" s="579"/>
      <c r="N8" s="580"/>
      <c r="O8" s="639" t="s">
        <v>26</v>
      </c>
      <c r="P8" s="639"/>
      <c r="Q8" s="639"/>
      <c r="R8" s="639"/>
      <c r="S8" s="666" t="s">
        <v>27</v>
      </c>
      <c r="T8" s="667"/>
      <c r="U8" s="667"/>
      <c r="V8" s="668"/>
      <c r="W8" s="674" t="s">
        <v>8</v>
      </c>
      <c r="X8" s="674"/>
      <c r="Z8" s="278">
        <v>21</v>
      </c>
    </row>
    <row r="9" spans="2:26" ht="18" customHeight="1" x14ac:dyDescent="0.3">
      <c r="B9" s="55" t="s">
        <v>50</v>
      </c>
      <c r="C9" s="635" t="s">
        <v>193</v>
      </c>
      <c r="D9" s="635"/>
      <c r="E9" s="635"/>
      <c r="F9" s="635"/>
      <c r="G9" s="635"/>
      <c r="H9" s="603" t="str">
        <f>CONCATENATE("Honorar:  ",TEXT(F39,"0,00"),"  €/Std.")</f>
        <v>Honorar:  16,00  €/Std.</v>
      </c>
      <c r="I9" s="604"/>
      <c r="J9" s="604"/>
      <c r="K9" s="604"/>
      <c r="L9" s="604"/>
      <c r="M9" s="604"/>
      <c r="N9" s="604"/>
      <c r="O9" s="596"/>
      <c r="P9" s="596"/>
      <c r="Q9" s="596"/>
      <c r="R9" s="596"/>
      <c r="S9" s="593">
        <f>$Q$63</f>
        <v>0</v>
      </c>
      <c r="T9" s="594"/>
      <c r="U9" s="594"/>
      <c r="V9" s="595"/>
      <c r="W9" s="602" t="s">
        <v>106</v>
      </c>
      <c r="X9" s="602"/>
      <c r="Z9" s="278">
        <v>18</v>
      </c>
    </row>
    <row r="10" spans="2:26" ht="18" customHeight="1" x14ac:dyDescent="0.3">
      <c r="B10" s="55" t="s">
        <v>51</v>
      </c>
      <c r="C10" s="635" t="s">
        <v>107</v>
      </c>
      <c r="D10" s="635"/>
      <c r="E10" s="635"/>
      <c r="F10" s="635"/>
      <c r="G10" s="635"/>
      <c r="H10" s="603" t="str">
        <f>CONCATENATE("Honorar:  ",TEXT(F40,"0,00"),"  €/Std.")</f>
        <v>Honorar:  14,00  €/Std.</v>
      </c>
      <c r="I10" s="604"/>
      <c r="J10" s="604"/>
      <c r="K10" s="604"/>
      <c r="L10" s="604"/>
      <c r="M10" s="604"/>
      <c r="N10" s="604"/>
      <c r="O10" s="596"/>
      <c r="P10" s="596"/>
      <c r="Q10" s="596"/>
      <c r="R10" s="596"/>
      <c r="S10" s="593">
        <f>$Q$64</f>
        <v>0</v>
      </c>
      <c r="T10" s="594"/>
      <c r="U10" s="594"/>
      <c r="V10" s="595"/>
      <c r="W10" s="602" t="s">
        <v>109</v>
      </c>
      <c r="X10" s="602"/>
      <c r="Z10" s="278">
        <v>18</v>
      </c>
    </row>
    <row r="11" spans="2:26" ht="18" customHeight="1" x14ac:dyDescent="0.3">
      <c r="B11" s="55" t="s">
        <v>52</v>
      </c>
      <c r="C11" s="635" t="s">
        <v>221</v>
      </c>
      <c r="D11" s="635"/>
      <c r="E11" s="635"/>
      <c r="F11" s="635"/>
      <c r="G11" s="635"/>
      <c r="H11" s="603" t="str">
        <f>CONCATENATE("Honorar:  ",TEXT(F41,"0,00"),"  €/Std.")</f>
        <v>Honorar:  13,00  €/Std.</v>
      </c>
      <c r="I11" s="604"/>
      <c r="J11" s="604"/>
      <c r="K11" s="604"/>
      <c r="L11" s="604"/>
      <c r="M11" s="604"/>
      <c r="N11" s="665"/>
      <c r="O11" s="596"/>
      <c r="P11" s="596"/>
      <c r="Q11" s="596"/>
      <c r="R11" s="596"/>
      <c r="S11" s="593">
        <f>SUM($Q$65,$Q$68)</f>
        <v>0</v>
      </c>
      <c r="T11" s="594"/>
      <c r="U11" s="594"/>
      <c r="V11" s="595"/>
      <c r="W11" s="663" t="s">
        <v>110</v>
      </c>
      <c r="X11" s="664"/>
      <c r="Z11" s="278">
        <v>18</v>
      </c>
    </row>
    <row r="12" spans="2:26" ht="18" customHeight="1" x14ac:dyDescent="0.3">
      <c r="B12" s="55" t="s">
        <v>53</v>
      </c>
      <c r="C12" s="635" t="s">
        <v>108</v>
      </c>
      <c r="D12" s="635"/>
      <c r="E12" s="635"/>
      <c r="F12" s="635"/>
      <c r="G12" s="635"/>
      <c r="H12" s="603" t="str">
        <f>CONCATENATE("Honorar:  ",TEXT(F42,"0,00"),"  €/Std.")</f>
        <v>Honorar:  10,00  €/Std.</v>
      </c>
      <c r="I12" s="604"/>
      <c r="J12" s="604"/>
      <c r="K12" s="604"/>
      <c r="L12" s="604"/>
      <c r="M12" s="604"/>
      <c r="N12" s="665"/>
      <c r="O12" s="596"/>
      <c r="P12" s="596"/>
      <c r="Q12" s="596"/>
      <c r="R12" s="596"/>
      <c r="S12" s="593">
        <f>$Q$66</f>
        <v>0</v>
      </c>
      <c r="T12" s="594"/>
      <c r="U12" s="594"/>
      <c r="V12" s="595"/>
      <c r="W12" s="663" t="s">
        <v>111</v>
      </c>
      <c r="X12" s="664"/>
      <c r="Z12" s="278">
        <v>18</v>
      </c>
    </row>
    <row r="13" spans="2:26" ht="18" customHeight="1" x14ac:dyDescent="0.3">
      <c r="B13" s="55" t="s">
        <v>54</v>
      </c>
      <c r="C13" s="635" t="s">
        <v>87</v>
      </c>
      <c r="D13" s="635"/>
      <c r="E13" s="635"/>
      <c r="F13" s="635"/>
      <c r="G13" s="635"/>
      <c r="H13" s="603" t="s">
        <v>28</v>
      </c>
      <c r="I13" s="604"/>
      <c r="J13" s="604"/>
      <c r="K13" s="604"/>
      <c r="L13" s="604"/>
      <c r="M13" s="604"/>
      <c r="N13" s="665"/>
      <c r="O13" s="596"/>
      <c r="P13" s="596"/>
      <c r="Q13" s="596"/>
      <c r="R13" s="596"/>
      <c r="S13" s="593">
        <f>$M$60</f>
        <v>0</v>
      </c>
      <c r="T13" s="594"/>
      <c r="U13" s="594"/>
      <c r="V13" s="595"/>
      <c r="W13" s="602" t="s">
        <v>112</v>
      </c>
      <c r="X13" s="602"/>
      <c r="Z13" s="278">
        <v>18</v>
      </c>
    </row>
    <row r="14" spans="2:26" ht="18" customHeight="1" x14ac:dyDescent="0.3">
      <c r="B14" s="55" t="s">
        <v>55</v>
      </c>
      <c r="C14" s="635" t="s">
        <v>225</v>
      </c>
      <c r="D14" s="635"/>
      <c r="E14" s="635"/>
      <c r="F14" s="635"/>
      <c r="G14" s="635"/>
      <c r="H14" s="603" t="str">
        <f>CONCATENATE("FK: ",TEXT(H39,"0,00"),"  €/km")</f>
        <v>FK: 0,25  €/km</v>
      </c>
      <c r="I14" s="604"/>
      <c r="J14" s="604"/>
      <c r="K14" s="604"/>
      <c r="L14" s="604"/>
      <c r="M14" s="604"/>
      <c r="N14" s="665"/>
      <c r="O14" s="596"/>
      <c r="P14" s="596"/>
      <c r="Q14" s="596"/>
      <c r="R14" s="596"/>
      <c r="S14" s="593">
        <f>SUM(K63:K68)</f>
        <v>0</v>
      </c>
      <c r="T14" s="594"/>
      <c r="U14" s="594"/>
      <c r="V14" s="595"/>
      <c r="W14" s="602" t="s">
        <v>113</v>
      </c>
      <c r="X14" s="602"/>
      <c r="Z14" s="278">
        <v>18</v>
      </c>
    </row>
    <row r="15" spans="2:26" ht="18" customHeight="1" x14ac:dyDescent="0.3">
      <c r="B15" s="55" t="s">
        <v>56</v>
      </c>
      <c r="C15" s="635" t="s">
        <v>149</v>
      </c>
      <c r="D15" s="635"/>
      <c r="E15" s="635"/>
      <c r="F15" s="635"/>
      <c r="G15" s="635"/>
      <c r="H15" s="603" t="str">
        <f>CONCATENATE("FK: ",TEXT(H38,"0,00"),"  €/km")</f>
        <v>FK: 0,30  €/km</v>
      </c>
      <c r="I15" s="604"/>
      <c r="J15" s="604"/>
      <c r="K15" s="604"/>
      <c r="L15" s="604"/>
      <c r="M15" s="604"/>
      <c r="N15" s="665"/>
      <c r="O15" s="596"/>
      <c r="P15" s="596"/>
      <c r="Q15" s="596"/>
      <c r="R15" s="596"/>
      <c r="S15" s="593">
        <f>$K$62</f>
        <v>0</v>
      </c>
      <c r="T15" s="594"/>
      <c r="U15" s="594"/>
      <c r="V15" s="595"/>
      <c r="W15" s="602" t="s">
        <v>114</v>
      </c>
      <c r="X15" s="602"/>
      <c r="Z15" s="278">
        <v>18</v>
      </c>
    </row>
    <row r="16" spans="2:26" ht="18" customHeight="1" x14ac:dyDescent="0.3">
      <c r="B16" s="55" t="s">
        <v>48</v>
      </c>
      <c r="C16" s="635" t="s">
        <v>150</v>
      </c>
      <c r="D16" s="635"/>
      <c r="E16" s="635"/>
      <c r="F16" s="635"/>
      <c r="G16" s="635"/>
      <c r="H16" s="603" t="str">
        <f>CONCATENATE("FK: ",TEXT(S40,"0,00"),"  €/km")</f>
        <v>FK: 0,30  €/km</v>
      </c>
      <c r="I16" s="604"/>
      <c r="J16" s="604"/>
      <c r="K16" s="604"/>
      <c r="L16" s="604"/>
      <c r="M16" s="604"/>
      <c r="N16" s="665"/>
      <c r="O16" s="596"/>
      <c r="P16" s="596"/>
      <c r="Q16" s="596"/>
      <c r="R16" s="596"/>
      <c r="S16" s="593">
        <f>$K$69</f>
        <v>0</v>
      </c>
      <c r="T16" s="594"/>
      <c r="U16" s="594"/>
      <c r="V16" s="595"/>
      <c r="W16" s="602" t="s">
        <v>115</v>
      </c>
      <c r="X16" s="602"/>
      <c r="Z16" s="278">
        <v>18</v>
      </c>
    </row>
    <row r="17" spans="2:26" ht="18" customHeight="1" x14ac:dyDescent="0.3">
      <c r="B17" s="55" t="s">
        <v>151</v>
      </c>
      <c r="C17" s="635" t="s">
        <v>29</v>
      </c>
      <c r="D17" s="635"/>
      <c r="E17" s="635"/>
      <c r="F17" s="635"/>
      <c r="G17" s="635"/>
      <c r="H17" s="603" t="s">
        <v>91</v>
      </c>
      <c r="I17" s="604"/>
      <c r="J17" s="604"/>
      <c r="K17" s="604"/>
      <c r="L17" s="604"/>
      <c r="M17" s="604"/>
      <c r="N17" s="665"/>
      <c r="O17" s="596"/>
      <c r="P17" s="596"/>
      <c r="Q17" s="596"/>
      <c r="R17" s="596"/>
      <c r="S17" s="593">
        <f>'5 Sonstige Kosten'!$O$16</f>
        <v>0</v>
      </c>
      <c r="T17" s="594"/>
      <c r="U17" s="594"/>
      <c r="V17" s="595"/>
      <c r="W17" s="602" t="s">
        <v>81</v>
      </c>
      <c r="X17" s="602"/>
      <c r="Z17" s="278">
        <v>18</v>
      </c>
    </row>
    <row r="18" spans="2:26" ht="18" customHeight="1" x14ac:dyDescent="0.3">
      <c r="B18" s="55" t="s">
        <v>49</v>
      </c>
      <c r="C18" s="695" t="s">
        <v>30</v>
      </c>
      <c r="D18" s="695"/>
      <c r="E18" s="695"/>
      <c r="F18" s="695"/>
      <c r="G18" s="695"/>
      <c r="H18" s="702" t="s">
        <v>105</v>
      </c>
      <c r="I18" s="703"/>
      <c r="J18" s="703"/>
      <c r="K18" s="703"/>
      <c r="L18" s="703"/>
      <c r="M18" s="703"/>
      <c r="N18" s="704"/>
      <c r="O18" s="596"/>
      <c r="P18" s="596"/>
      <c r="Q18" s="596"/>
      <c r="R18" s="596"/>
      <c r="S18" s="593">
        <f>'5 Sonstige Kosten'!$F$26</f>
        <v>0</v>
      </c>
      <c r="T18" s="594"/>
      <c r="U18" s="594"/>
      <c r="V18" s="595"/>
      <c r="W18" s="602" t="s">
        <v>79</v>
      </c>
      <c r="X18" s="602"/>
      <c r="Z18" s="278">
        <v>18</v>
      </c>
    </row>
    <row r="19" spans="2:26" ht="18" customHeight="1" x14ac:dyDescent="0.3">
      <c r="B19" s="55" t="s">
        <v>152</v>
      </c>
      <c r="C19" s="635" t="s">
        <v>31</v>
      </c>
      <c r="D19" s="635"/>
      <c r="E19" s="635"/>
      <c r="F19" s="635"/>
      <c r="G19" s="635"/>
      <c r="H19" s="636"/>
      <c r="I19" s="637"/>
      <c r="J19" s="637"/>
      <c r="K19" s="637"/>
      <c r="L19" s="637"/>
      <c r="M19" s="637"/>
      <c r="N19" s="638"/>
      <c r="O19" s="596"/>
      <c r="P19" s="596"/>
      <c r="Q19" s="596"/>
      <c r="R19" s="596"/>
      <c r="S19" s="593">
        <f>'5 Sonstige Kosten'!$O$26</f>
        <v>0</v>
      </c>
      <c r="T19" s="594"/>
      <c r="U19" s="594"/>
      <c r="V19" s="595"/>
      <c r="W19" s="602" t="s">
        <v>82</v>
      </c>
      <c r="X19" s="602"/>
      <c r="Z19" s="278">
        <v>18</v>
      </c>
    </row>
    <row r="20" spans="2:26" ht="18" customHeight="1" x14ac:dyDescent="0.3">
      <c r="B20" s="55" t="s">
        <v>153</v>
      </c>
      <c r="C20" s="635" t="s">
        <v>92</v>
      </c>
      <c r="D20" s="635"/>
      <c r="E20" s="635"/>
      <c r="F20" s="635"/>
      <c r="G20" s="635"/>
      <c r="H20" s="636"/>
      <c r="I20" s="637"/>
      <c r="J20" s="637"/>
      <c r="K20" s="637"/>
      <c r="L20" s="637"/>
      <c r="M20" s="637"/>
      <c r="N20" s="638"/>
      <c r="O20" s="596"/>
      <c r="P20" s="596"/>
      <c r="Q20" s="596"/>
      <c r="R20" s="596"/>
      <c r="S20" s="593">
        <f>'5 Sonstige Kosten'!$F$35</f>
        <v>0</v>
      </c>
      <c r="T20" s="594"/>
      <c r="U20" s="594"/>
      <c r="V20" s="595"/>
      <c r="W20" s="602" t="s">
        <v>83</v>
      </c>
      <c r="X20" s="602"/>
      <c r="Z20" s="278">
        <v>18</v>
      </c>
    </row>
    <row r="21" spans="2:26" ht="18" customHeight="1" x14ac:dyDescent="0.3">
      <c r="B21" s="55" t="s">
        <v>154</v>
      </c>
      <c r="C21" s="635" t="s">
        <v>34</v>
      </c>
      <c r="D21" s="635"/>
      <c r="E21" s="635"/>
      <c r="F21" s="635"/>
      <c r="G21" s="635"/>
      <c r="H21" s="636"/>
      <c r="I21" s="637"/>
      <c r="J21" s="637"/>
      <c r="K21" s="637"/>
      <c r="L21" s="637"/>
      <c r="M21" s="637"/>
      <c r="N21" s="638"/>
      <c r="O21" s="596"/>
      <c r="P21" s="596"/>
      <c r="Q21" s="596"/>
      <c r="R21" s="596"/>
      <c r="S21" s="593">
        <f>'5 Sonstige Kosten'!$O$35</f>
        <v>0</v>
      </c>
      <c r="T21" s="594"/>
      <c r="U21" s="594"/>
      <c r="V21" s="595"/>
      <c r="W21" s="602" t="s">
        <v>78</v>
      </c>
      <c r="X21" s="602"/>
      <c r="Z21" s="278">
        <v>18</v>
      </c>
    </row>
    <row r="22" spans="2:26" ht="18" customHeight="1" x14ac:dyDescent="0.3">
      <c r="B22" s="55" t="s">
        <v>155</v>
      </c>
      <c r="C22" s="635" t="s">
        <v>93</v>
      </c>
      <c r="D22" s="635"/>
      <c r="E22" s="635"/>
      <c r="F22" s="635"/>
      <c r="G22" s="635"/>
      <c r="H22" s="636"/>
      <c r="I22" s="637"/>
      <c r="J22" s="637"/>
      <c r="K22" s="637"/>
      <c r="L22" s="637"/>
      <c r="M22" s="637"/>
      <c r="N22" s="638"/>
      <c r="O22" s="596"/>
      <c r="P22" s="596"/>
      <c r="Q22" s="596"/>
      <c r="R22" s="596"/>
      <c r="S22" s="593">
        <f>'5 Sonstige Kosten'!$O$44</f>
        <v>0</v>
      </c>
      <c r="T22" s="594"/>
      <c r="U22" s="594"/>
      <c r="V22" s="595"/>
      <c r="W22" s="602" t="s">
        <v>80</v>
      </c>
      <c r="X22" s="602"/>
      <c r="Z22" s="278">
        <v>18</v>
      </c>
    </row>
    <row r="23" spans="2:26" ht="18" customHeight="1" x14ac:dyDescent="0.3">
      <c r="B23" s="55" t="s">
        <v>135</v>
      </c>
      <c r="C23" s="719" t="s">
        <v>35</v>
      </c>
      <c r="D23" s="719"/>
      <c r="E23" s="719"/>
      <c r="F23" s="719"/>
      <c r="G23" s="719"/>
      <c r="H23" s="585" t="str">
        <f>CONCATENATE(TEXT(O43,"0,00"),"  €/Tag")</f>
        <v>35,00  €/Tag</v>
      </c>
      <c r="I23" s="586"/>
      <c r="J23" s="586"/>
      <c r="K23" s="586"/>
      <c r="L23" s="586"/>
      <c r="M23" s="586"/>
      <c r="N23" s="587"/>
      <c r="O23" s="715"/>
      <c r="P23" s="715"/>
      <c r="Q23" s="715"/>
      <c r="R23" s="715"/>
      <c r="S23" s="685">
        <f>0-('4 Spieler-Unterschriften'!$L$32)</f>
        <v>0</v>
      </c>
      <c r="T23" s="686"/>
      <c r="U23" s="686"/>
      <c r="V23" s="687"/>
      <c r="W23" s="602">
        <v>2340</v>
      </c>
      <c r="X23" s="602"/>
      <c r="Z23" s="278">
        <v>18</v>
      </c>
    </row>
    <row r="24" spans="2:26" ht="18" customHeight="1" thickBot="1" x14ac:dyDescent="0.35">
      <c r="B24" s="305" t="s">
        <v>156</v>
      </c>
      <c r="C24" s="714" t="s">
        <v>219</v>
      </c>
      <c r="D24" s="714"/>
      <c r="E24" s="714"/>
      <c r="F24" s="714"/>
      <c r="G24" s="714"/>
      <c r="H24" s="555"/>
      <c r="I24" s="556"/>
      <c r="J24" s="556"/>
      <c r="K24" s="556"/>
      <c r="L24" s="556"/>
      <c r="M24" s="556"/>
      <c r="N24" s="557"/>
      <c r="O24" s="716"/>
      <c r="P24" s="716"/>
      <c r="Q24" s="716"/>
      <c r="R24" s="716"/>
      <c r="S24" s="671">
        <f>'5 Sonstige Kosten'!$F$44</f>
        <v>0</v>
      </c>
      <c r="T24" s="672"/>
      <c r="U24" s="672"/>
      <c r="V24" s="673"/>
      <c r="W24" s="605"/>
      <c r="X24" s="605"/>
      <c r="Z24" s="278">
        <v>18</v>
      </c>
    </row>
    <row r="25" spans="2:26" s="3" customFormat="1" ht="32.1" customHeight="1" thickTop="1" x14ac:dyDescent="0.3">
      <c r="B25" s="721" t="s">
        <v>116</v>
      </c>
      <c r="C25" s="722"/>
      <c r="D25" s="722"/>
      <c r="E25" s="722"/>
      <c r="F25" s="722"/>
      <c r="G25" s="722"/>
      <c r="H25" s="722"/>
      <c r="I25" s="722"/>
      <c r="J25" s="722"/>
      <c r="K25" s="722"/>
      <c r="L25" s="722"/>
      <c r="M25" s="722"/>
      <c r="N25" s="722"/>
      <c r="O25" s="658">
        <f>SUM(O9:O24)</f>
        <v>0</v>
      </c>
      <c r="P25" s="659"/>
      <c r="Q25" s="659"/>
      <c r="R25" s="660"/>
      <c r="S25" s="658">
        <f>SUM(S9:S24)</f>
        <v>0</v>
      </c>
      <c r="T25" s="659"/>
      <c r="U25" s="659"/>
      <c r="V25" s="660"/>
      <c r="W25" s="712"/>
      <c r="X25" s="713"/>
      <c r="Z25" s="278">
        <v>32</v>
      </c>
    </row>
    <row r="26" spans="2:26" ht="10.199999999999999" customHeight="1" x14ac:dyDescent="0.3">
      <c r="B26" s="504"/>
      <c r="C26" s="504"/>
      <c r="D26" s="504"/>
      <c r="E26" s="504"/>
      <c r="F26" s="504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504"/>
      <c r="T26" s="504"/>
      <c r="U26" s="504"/>
      <c r="V26" s="504"/>
      <c r="W26" s="504"/>
      <c r="X26" s="504"/>
      <c r="Z26" s="278">
        <v>10</v>
      </c>
    </row>
    <row r="27" spans="2:26" ht="34.200000000000003" customHeight="1" x14ac:dyDescent="0.3">
      <c r="B27" s="717" t="s">
        <v>117</v>
      </c>
      <c r="C27" s="718"/>
      <c r="D27" s="718"/>
      <c r="E27" s="718"/>
      <c r="F27" s="718"/>
      <c r="G27" s="718"/>
      <c r="H27" s="581"/>
      <c r="I27" s="581"/>
      <c r="J27" s="581"/>
      <c r="K27" s="590" t="s">
        <v>46</v>
      </c>
      <c r="L27" s="590"/>
      <c r="M27" s="590"/>
      <c r="N27" s="590"/>
      <c r="O27" s="590"/>
      <c r="P27" s="590"/>
      <c r="Q27" s="590"/>
      <c r="R27" s="590"/>
      <c r="S27" s="590"/>
      <c r="T27" s="590"/>
      <c r="U27" s="590"/>
      <c r="V27" s="590"/>
      <c r="W27" s="590"/>
      <c r="X27" s="591"/>
      <c r="Z27" s="278">
        <v>34</v>
      </c>
    </row>
    <row r="28" spans="2:26" ht="27" customHeight="1" x14ac:dyDescent="0.3">
      <c r="B28" s="710" t="s">
        <v>197</v>
      </c>
      <c r="C28" s="711"/>
      <c r="D28" s="467" t="s">
        <v>37</v>
      </c>
      <c r="E28" s="469"/>
      <c r="F28" s="112" t="s">
        <v>222</v>
      </c>
      <c r="G28" s="66" t="s">
        <v>39</v>
      </c>
      <c r="H28" s="511"/>
      <c r="I28" s="512"/>
      <c r="J28" s="513"/>
      <c r="K28" s="66" t="s">
        <v>38</v>
      </c>
      <c r="L28" s="639" t="s">
        <v>37</v>
      </c>
      <c r="M28" s="639"/>
      <c r="N28" s="639"/>
      <c r="O28" s="639"/>
      <c r="P28" s="639"/>
      <c r="Q28" s="639"/>
      <c r="R28" s="639"/>
      <c r="S28" s="639" t="s">
        <v>39</v>
      </c>
      <c r="T28" s="639"/>
      <c r="U28" s="639"/>
      <c r="V28" s="639"/>
      <c r="W28" s="683" t="s">
        <v>88</v>
      </c>
      <c r="X28" s="684"/>
      <c r="Z28" s="278">
        <v>27</v>
      </c>
    </row>
    <row r="29" spans="2:26" ht="18" customHeight="1" x14ac:dyDescent="0.3">
      <c r="B29" s="55"/>
      <c r="C29" s="495" t="s">
        <v>118</v>
      </c>
      <c r="D29" s="496"/>
      <c r="E29" s="677"/>
      <c r="F29" s="48" t="s">
        <v>21</v>
      </c>
      <c r="G29" s="37">
        <f>O25</f>
        <v>0</v>
      </c>
      <c r="H29" s="495"/>
      <c r="I29" s="496"/>
      <c r="J29" s="677"/>
      <c r="K29" s="307"/>
      <c r="L29" s="640" t="s">
        <v>36</v>
      </c>
      <c r="M29" s="640"/>
      <c r="N29" s="640"/>
      <c r="O29" s="640"/>
      <c r="P29" s="640"/>
      <c r="Q29" s="640"/>
      <c r="R29" s="640"/>
      <c r="S29" s="596"/>
      <c r="T29" s="596"/>
      <c r="U29" s="596"/>
      <c r="V29" s="596"/>
      <c r="W29" s="676"/>
      <c r="X29" s="676"/>
      <c r="Z29" s="278">
        <v>18</v>
      </c>
    </row>
    <row r="30" spans="2:26" ht="18" customHeight="1" x14ac:dyDescent="0.3">
      <c r="B30" s="55" t="s">
        <v>49</v>
      </c>
      <c r="C30" s="725" t="s">
        <v>119</v>
      </c>
      <c r="D30" s="726"/>
      <c r="E30" s="727"/>
      <c r="F30" s="196"/>
      <c r="G30" s="67" t="str">
        <f>IF(F30="x",O18,"")</f>
        <v/>
      </c>
      <c r="H30" s="568"/>
      <c r="I30" s="569"/>
      <c r="J30" s="570"/>
      <c r="K30" s="307"/>
      <c r="L30" s="640" t="s">
        <v>43</v>
      </c>
      <c r="M30" s="640"/>
      <c r="N30" s="640"/>
      <c r="O30" s="640"/>
      <c r="P30" s="640"/>
      <c r="Q30" s="640"/>
      <c r="R30" s="640"/>
      <c r="S30" s="596"/>
      <c r="T30" s="596"/>
      <c r="U30" s="596"/>
      <c r="V30" s="596"/>
      <c r="W30" s="529"/>
      <c r="X30" s="530"/>
      <c r="Z30" s="278">
        <v>18</v>
      </c>
    </row>
    <row r="31" spans="2:26" ht="18" customHeight="1" thickBot="1" x14ac:dyDescent="0.35">
      <c r="B31" s="127"/>
      <c r="C31" s="708" t="s">
        <v>40</v>
      </c>
      <c r="D31" s="708"/>
      <c r="E31" s="709"/>
      <c r="F31" s="276"/>
      <c r="G31" s="120"/>
      <c r="H31" s="568"/>
      <c r="I31" s="569"/>
      <c r="J31" s="570"/>
      <c r="K31" s="308"/>
      <c r="L31" s="641" t="s">
        <v>44</v>
      </c>
      <c r="M31" s="641"/>
      <c r="N31" s="641"/>
      <c r="O31" s="641"/>
      <c r="P31" s="641"/>
      <c r="Q31" s="641"/>
      <c r="R31" s="641"/>
      <c r="S31" s="692">
        <f>SUM(S29:S30)</f>
        <v>0</v>
      </c>
      <c r="T31" s="692"/>
      <c r="U31" s="692"/>
      <c r="V31" s="692"/>
      <c r="W31" s="643"/>
      <c r="X31" s="644"/>
      <c r="Z31" s="278">
        <v>18</v>
      </c>
    </row>
    <row r="32" spans="2:26" ht="18" customHeight="1" thickTop="1" thickBot="1" x14ac:dyDescent="0.35">
      <c r="B32" s="700"/>
      <c r="C32" s="701"/>
      <c r="D32" s="705" t="s">
        <v>41</v>
      </c>
      <c r="E32" s="706"/>
      <c r="F32" s="707"/>
      <c r="G32" s="69">
        <f>G29-SUM(G30:G31)</f>
        <v>0</v>
      </c>
      <c r="H32" s="571"/>
      <c r="I32" s="572"/>
      <c r="J32" s="573"/>
      <c r="K32" s="310"/>
      <c r="L32" s="642" t="s">
        <v>47</v>
      </c>
      <c r="M32" s="642"/>
      <c r="N32" s="642"/>
      <c r="O32" s="642"/>
      <c r="P32" s="642"/>
      <c r="Q32" s="642"/>
      <c r="R32" s="642"/>
      <c r="S32" s="694">
        <f>S25</f>
        <v>0</v>
      </c>
      <c r="T32" s="694"/>
      <c r="U32" s="694"/>
      <c r="V32" s="694"/>
      <c r="W32" s="678"/>
      <c r="X32" s="679"/>
      <c r="Z32" s="278">
        <v>18</v>
      </c>
    </row>
    <row r="33" spans="2:26" ht="18" customHeight="1" thickTop="1" x14ac:dyDescent="0.3">
      <c r="B33" s="698">
        <v>40892</v>
      </c>
      <c r="C33" s="699"/>
      <c r="D33" s="624" t="s">
        <v>42</v>
      </c>
      <c r="E33" s="625"/>
      <c r="F33" s="626"/>
      <c r="G33" s="121"/>
      <c r="H33" s="574"/>
      <c r="I33" s="575"/>
      <c r="J33" s="576"/>
      <c r="K33" s="309"/>
      <c r="L33" s="669" t="str">
        <f>IF(S74&gt;0,"Rückzahlung",IF(S74&lt;0,"Nachforderung",""))</f>
        <v/>
      </c>
      <c r="M33" s="669"/>
      <c r="N33" s="669"/>
      <c r="O33" s="669"/>
      <c r="P33" s="669"/>
      <c r="Q33" s="669"/>
      <c r="R33" s="669"/>
      <c r="S33" s="693">
        <f>ABS(S74)</f>
        <v>0</v>
      </c>
      <c r="T33" s="693"/>
      <c r="U33" s="693"/>
      <c r="V33" s="693"/>
      <c r="W33" s="680"/>
      <c r="X33" s="681"/>
      <c r="Z33" s="278">
        <v>18</v>
      </c>
    </row>
    <row r="34" spans="2:26" ht="18" customHeight="1" thickBot="1" x14ac:dyDescent="0.35">
      <c r="B34" s="696"/>
      <c r="C34" s="697"/>
      <c r="D34" s="689" t="s">
        <v>220</v>
      </c>
      <c r="E34" s="690"/>
      <c r="F34" s="691"/>
      <c r="G34" s="120"/>
      <c r="H34" s="571"/>
      <c r="I34" s="572"/>
      <c r="J34" s="572"/>
      <c r="K34" s="550"/>
      <c r="L34" s="550"/>
      <c r="M34" s="550"/>
      <c r="N34" s="550"/>
      <c r="O34" s="550"/>
      <c r="P34" s="550"/>
      <c r="Q34" s="550"/>
      <c r="R34" s="550"/>
      <c r="S34" s="550"/>
      <c r="T34" s="550"/>
      <c r="U34" s="550"/>
      <c r="V34" s="550"/>
      <c r="W34" s="550"/>
      <c r="X34" s="551"/>
      <c r="Z34" s="278">
        <v>18</v>
      </c>
    </row>
    <row r="35" spans="2:26" ht="18" customHeight="1" thickTop="1" x14ac:dyDescent="0.3">
      <c r="B35" s="728"/>
      <c r="C35" s="729"/>
      <c r="D35" s="624" t="str">
        <f>IF(G74&gt;0,"Rückzahlung",IF(G74&lt;0,"Nachforderung",""))</f>
        <v/>
      </c>
      <c r="E35" s="625"/>
      <c r="F35" s="626"/>
      <c r="G35" s="70">
        <f>ABS(G74)</f>
        <v>0</v>
      </c>
      <c r="H35" s="610"/>
      <c r="I35" s="552"/>
      <c r="J35" s="552"/>
      <c r="K35" s="552"/>
      <c r="L35" s="552"/>
      <c r="M35" s="552"/>
      <c r="N35" s="552"/>
      <c r="O35" s="552"/>
      <c r="P35" s="552"/>
      <c r="Q35" s="552"/>
      <c r="R35" s="552"/>
      <c r="S35" s="552"/>
      <c r="T35" s="552"/>
      <c r="U35" s="552"/>
      <c r="V35" s="552"/>
      <c r="W35" s="552"/>
      <c r="X35" s="553"/>
      <c r="Z35" s="278">
        <v>18</v>
      </c>
    </row>
    <row r="36" spans="2:26" ht="10.199999999999999" customHeight="1" x14ac:dyDescent="0.3">
      <c r="B36" s="449"/>
      <c r="C36" s="449"/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Z36" s="278">
        <v>10</v>
      </c>
    </row>
    <row r="37" spans="2:26" s="3" customFormat="1" ht="18" customHeight="1" x14ac:dyDescent="0.3">
      <c r="B37" s="285"/>
      <c r="C37" s="670" t="s">
        <v>120</v>
      </c>
      <c r="D37" s="670"/>
      <c r="E37" s="670"/>
      <c r="F37" s="688" t="s">
        <v>194</v>
      </c>
      <c r="G37" s="688"/>
      <c r="H37" s="286" t="s">
        <v>223</v>
      </c>
      <c r="I37" s="132"/>
      <c r="J37" s="6"/>
      <c r="K37" s="287"/>
      <c r="L37" s="670" t="s">
        <v>120</v>
      </c>
      <c r="M37" s="670"/>
      <c r="N37" s="670"/>
      <c r="O37" s="607" t="s">
        <v>194</v>
      </c>
      <c r="P37" s="607"/>
      <c r="Q37" s="607"/>
      <c r="R37" s="607"/>
      <c r="S37" s="688" t="s">
        <v>223</v>
      </c>
      <c r="T37" s="688"/>
      <c r="U37" s="688"/>
      <c r="V37" s="688"/>
      <c r="W37" s="190"/>
      <c r="X37" s="132"/>
      <c r="Z37" s="278">
        <v>18</v>
      </c>
    </row>
    <row r="38" spans="2:26" s="3" customFormat="1" ht="14.1" customHeight="1" x14ac:dyDescent="0.3">
      <c r="B38" s="96"/>
      <c r="C38" s="566" t="s">
        <v>191</v>
      </c>
      <c r="D38" s="566"/>
      <c r="E38" s="566"/>
      <c r="F38" s="577" t="s">
        <v>195</v>
      </c>
      <c r="G38" s="577"/>
      <c r="H38" s="312">
        <v>0.3</v>
      </c>
      <c r="I38" s="34"/>
      <c r="J38" s="6"/>
      <c r="K38" s="288"/>
      <c r="L38" s="564" t="s">
        <v>57</v>
      </c>
      <c r="M38" s="564"/>
      <c r="N38" s="564"/>
      <c r="O38" s="577" t="s">
        <v>195</v>
      </c>
      <c r="P38" s="577"/>
      <c r="Q38" s="577"/>
      <c r="R38" s="577"/>
      <c r="S38" s="562">
        <v>0.3</v>
      </c>
      <c r="T38" s="562"/>
      <c r="U38" s="562"/>
      <c r="V38" s="562"/>
      <c r="W38" s="13"/>
      <c r="X38" s="34"/>
      <c r="Z38" s="278">
        <v>14</v>
      </c>
    </row>
    <row r="39" spans="2:26" s="3" customFormat="1" ht="14.1" customHeight="1" x14ac:dyDescent="0.3">
      <c r="B39" s="96"/>
      <c r="C39" s="560" t="s">
        <v>192</v>
      </c>
      <c r="D39" s="560"/>
      <c r="E39" s="560"/>
      <c r="F39" s="606">
        <v>16</v>
      </c>
      <c r="G39" s="606"/>
      <c r="H39" s="289">
        <v>0.25</v>
      </c>
      <c r="I39" s="34"/>
      <c r="J39" s="6"/>
      <c r="K39" s="288"/>
      <c r="L39" s="560" t="s">
        <v>104</v>
      </c>
      <c r="M39" s="560"/>
      <c r="N39" s="560"/>
      <c r="O39" s="565">
        <v>13</v>
      </c>
      <c r="P39" s="565"/>
      <c r="Q39" s="565"/>
      <c r="R39" s="565"/>
      <c r="S39" s="606">
        <v>0.25</v>
      </c>
      <c r="T39" s="606"/>
      <c r="U39" s="606"/>
      <c r="V39" s="606"/>
      <c r="W39" s="13"/>
      <c r="X39" s="34"/>
      <c r="Z39" s="278">
        <v>14</v>
      </c>
    </row>
    <row r="40" spans="2:26" s="3" customFormat="1" ht="14.1" customHeight="1" x14ac:dyDescent="0.3">
      <c r="B40" s="96"/>
      <c r="C40" s="560" t="s">
        <v>101</v>
      </c>
      <c r="D40" s="560"/>
      <c r="E40" s="560"/>
      <c r="F40" s="606">
        <v>14</v>
      </c>
      <c r="G40" s="606"/>
      <c r="H40" s="289">
        <v>0.25</v>
      </c>
      <c r="I40" s="34"/>
      <c r="J40" s="6"/>
      <c r="K40" s="311"/>
      <c r="L40" s="567" t="s">
        <v>174</v>
      </c>
      <c r="M40" s="567"/>
      <c r="N40" s="567"/>
      <c r="O40" s="561" t="s">
        <v>195</v>
      </c>
      <c r="P40" s="561"/>
      <c r="Q40" s="561"/>
      <c r="R40" s="561"/>
      <c r="S40" s="561">
        <v>0.3</v>
      </c>
      <c r="T40" s="561"/>
      <c r="U40" s="561"/>
      <c r="V40" s="561"/>
      <c r="W40" s="313"/>
      <c r="X40" s="128"/>
      <c r="Z40" s="278">
        <v>14</v>
      </c>
    </row>
    <row r="41" spans="2:26" s="3" customFormat="1" ht="14.1" customHeight="1" x14ac:dyDescent="0.3">
      <c r="B41" s="96"/>
      <c r="C41" s="560" t="s">
        <v>122</v>
      </c>
      <c r="D41" s="560"/>
      <c r="E41" s="560"/>
      <c r="F41" s="606">
        <v>13</v>
      </c>
      <c r="G41" s="606"/>
      <c r="H41" s="289">
        <v>0.25</v>
      </c>
      <c r="I41" s="34"/>
      <c r="J41" s="6"/>
      <c r="K41" s="288"/>
      <c r="L41" s="554"/>
      <c r="M41" s="554"/>
      <c r="N41" s="554"/>
      <c r="O41" s="554"/>
      <c r="P41" s="554"/>
      <c r="Q41" s="554"/>
      <c r="R41" s="554"/>
      <c r="S41" s="554"/>
      <c r="T41" s="554"/>
      <c r="U41" s="554"/>
      <c r="V41" s="554"/>
      <c r="W41" s="190"/>
      <c r="X41" s="290"/>
      <c r="Z41" s="278">
        <v>14</v>
      </c>
    </row>
    <row r="42" spans="2:26" s="3" customFormat="1" ht="14.1" customHeight="1" x14ac:dyDescent="0.3">
      <c r="B42" s="96"/>
      <c r="C42" s="560" t="s">
        <v>123</v>
      </c>
      <c r="D42" s="560"/>
      <c r="E42" s="560"/>
      <c r="F42" s="606">
        <v>10</v>
      </c>
      <c r="G42" s="606"/>
      <c r="H42" s="289">
        <v>0.25</v>
      </c>
      <c r="I42" s="34"/>
      <c r="J42" s="6"/>
      <c r="K42" s="288"/>
      <c r="L42" s="552" t="s">
        <v>137</v>
      </c>
      <c r="M42" s="552"/>
      <c r="N42" s="552"/>
      <c r="O42" s="563" t="s">
        <v>136</v>
      </c>
      <c r="P42" s="563"/>
      <c r="Q42" s="563"/>
      <c r="R42" s="563"/>
      <c r="S42" s="564"/>
      <c r="T42" s="564"/>
      <c r="U42" s="564"/>
      <c r="V42" s="564"/>
      <c r="X42" s="34"/>
      <c r="Z42" s="278">
        <v>14</v>
      </c>
    </row>
    <row r="43" spans="2:26" ht="14.1" customHeight="1" x14ac:dyDescent="0.3">
      <c r="B43" s="105"/>
      <c r="C43" s="609" t="s">
        <v>124</v>
      </c>
      <c r="D43" s="609"/>
      <c r="E43" s="609"/>
      <c r="F43" s="609"/>
      <c r="G43" s="609"/>
      <c r="H43" s="609"/>
      <c r="I43" s="128"/>
      <c r="J43" s="6"/>
      <c r="K43" s="311"/>
      <c r="L43" s="607" t="s">
        <v>173</v>
      </c>
      <c r="M43" s="607"/>
      <c r="N43" s="607"/>
      <c r="O43" s="558">
        <v>35</v>
      </c>
      <c r="P43" s="558"/>
      <c r="Q43" s="558"/>
      <c r="R43" s="558"/>
      <c r="S43" s="682"/>
      <c r="T43" s="682"/>
      <c r="U43" s="682"/>
      <c r="V43" s="682"/>
      <c r="W43" s="59"/>
      <c r="X43" s="128"/>
      <c r="Z43" s="278">
        <v>14</v>
      </c>
    </row>
    <row r="44" spans="2:26" ht="10.199999999999999" customHeight="1" x14ac:dyDescent="0.3">
      <c r="B44" s="559"/>
      <c r="C44" s="559"/>
      <c r="D44" s="559"/>
      <c r="E44" s="559"/>
      <c r="F44" s="559"/>
      <c r="G44" s="559"/>
      <c r="H44" s="559"/>
      <c r="I44" s="559"/>
      <c r="J44" s="559"/>
      <c r="K44" s="559"/>
      <c r="L44" s="559"/>
      <c r="M44" s="559"/>
      <c r="N44" s="559"/>
      <c r="O44" s="559"/>
      <c r="P44" s="559"/>
      <c r="Q44" s="559"/>
      <c r="R44" s="559"/>
      <c r="S44" s="559"/>
      <c r="T44" s="559"/>
      <c r="U44" s="559"/>
      <c r="V44" s="559"/>
      <c r="W44" s="559"/>
      <c r="X44" s="559"/>
      <c r="Z44" s="278">
        <v>10</v>
      </c>
    </row>
    <row r="45" spans="2:26" ht="32.1" customHeight="1" x14ac:dyDescent="0.3">
      <c r="B45" s="723" t="s">
        <v>218</v>
      </c>
      <c r="C45" s="724"/>
      <c r="D45" s="724"/>
      <c r="E45" s="724"/>
      <c r="F45" s="724"/>
      <c r="G45" s="724"/>
      <c r="H45" s="590"/>
      <c r="I45" s="590"/>
      <c r="J45" s="590"/>
      <c r="K45" s="590"/>
      <c r="L45" s="590"/>
      <c r="M45" s="590"/>
      <c r="N45" s="590"/>
      <c r="O45" s="590"/>
      <c r="P45" s="590"/>
      <c r="Q45" s="590"/>
      <c r="R45" s="590"/>
      <c r="S45" s="590"/>
      <c r="T45" s="590"/>
      <c r="U45" s="590"/>
      <c r="V45" s="590"/>
      <c r="W45" s="590"/>
      <c r="X45" s="591"/>
      <c r="Z45" s="278">
        <v>32</v>
      </c>
    </row>
    <row r="46" spans="2:26" ht="18" customHeight="1" x14ac:dyDescent="0.3">
      <c r="B46" s="639" t="s">
        <v>60</v>
      </c>
      <c r="C46" s="639" t="s">
        <v>17</v>
      </c>
      <c r="D46" s="639"/>
      <c r="E46" s="639" t="s">
        <v>18</v>
      </c>
      <c r="F46" s="639"/>
      <c r="G46" s="639"/>
      <c r="H46" s="639" t="s">
        <v>199</v>
      </c>
      <c r="I46" s="639"/>
      <c r="J46" s="639"/>
      <c r="K46" s="649" t="s">
        <v>89</v>
      </c>
      <c r="L46" s="649"/>
      <c r="M46" s="649" t="s">
        <v>217</v>
      </c>
      <c r="N46" s="649"/>
      <c r="O46" s="649"/>
      <c r="P46" s="649"/>
      <c r="Q46" s="649" t="s">
        <v>9</v>
      </c>
      <c r="R46" s="649"/>
      <c r="S46" s="649"/>
      <c r="T46" s="649"/>
      <c r="U46" s="649"/>
      <c r="V46" s="649"/>
      <c r="W46" s="639" t="s">
        <v>7</v>
      </c>
      <c r="X46" s="639"/>
      <c r="Z46" s="278">
        <v>18</v>
      </c>
    </row>
    <row r="47" spans="2:26" ht="18" customHeight="1" x14ac:dyDescent="0.3">
      <c r="B47" s="639"/>
      <c r="C47" s="639"/>
      <c r="D47" s="639"/>
      <c r="E47" s="639"/>
      <c r="F47" s="639"/>
      <c r="G47" s="639"/>
      <c r="H47" s="639"/>
      <c r="I47" s="639"/>
      <c r="J47" s="639"/>
      <c r="K47" s="303" t="s">
        <v>198</v>
      </c>
      <c r="L47" s="303" t="s">
        <v>8</v>
      </c>
      <c r="M47" s="303" t="s">
        <v>198</v>
      </c>
      <c r="N47" s="675" t="s">
        <v>8</v>
      </c>
      <c r="O47" s="675"/>
      <c r="P47" s="675"/>
      <c r="Q47" s="675" t="s">
        <v>198</v>
      </c>
      <c r="R47" s="675"/>
      <c r="S47" s="675"/>
      <c r="T47" s="675" t="s">
        <v>8</v>
      </c>
      <c r="U47" s="675"/>
      <c r="V47" s="675"/>
      <c r="W47" s="639"/>
      <c r="X47" s="639"/>
      <c r="Z47" s="278">
        <v>18</v>
      </c>
    </row>
    <row r="48" spans="2:26" ht="18" customHeight="1" x14ac:dyDescent="0.3">
      <c r="B48" s="16">
        <v>1</v>
      </c>
      <c r="C48" s="654" t="str">
        <f>IF('1 Deckblatt St 2023-05-03'!F46="","",CONCATENATE('1 Deckblatt St 2023-05-03'!F46,", ",'1 Deckblatt St 2023-05-03'!G46))</f>
        <v/>
      </c>
      <c r="D48" s="654"/>
      <c r="E48" s="647" t="str">
        <f>IF('1 Deckblatt St 2023-05-03'!H46="","",'1 Deckblatt St 2023-05-03'!H46)</f>
        <v/>
      </c>
      <c r="F48" s="647"/>
      <c r="G48" s="647"/>
      <c r="H48" s="647" t="str">
        <f>IF('1 Deckblatt St 2023-05-03'!J46="","",'1 Deckblatt St 2023-05-03'!J46)</f>
        <v>Trainer, B-Lizenz</v>
      </c>
      <c r="I48" s="647"/>
      <c r="J48" s="647"/>
      <c r="K48" s="49" t="str">
        <f>IF($C48="","",'3 Trainer-Abrechnungen'!$G$36)</f>
        <v/>
      </c>
      <c r="L48" s="411" t="str">
        <f>IF($C48="","",'3 Trainer-Abrechnungen'!$B$36)</f>
        <v/>
      </c>
      <c r="M48" s="49" t="str">
        <f>IF($C48="","",'3 Trainer-Abrechnungen'!$G$37)</f>
        <v/>
      </c>
      <c r="N48" s="648" t="str">
        <f>IF($C48="","",'3 Trainer-Abrechnungen'!$B$37)</f>
        <v/>
      </c>
      <c r="O48" s="622" t="str">
        <f>IF($C48="","",'3 Trainer-Abrechnungen'!$B$37)</f>
        <v/>
      </c>
      <c r="P48" s="623" t="str">
        <f>IF($C48="","",'3 Trainer-Abrechnungen'!$B$37)</f>
        <v/>
      </c>
      <c r="Q48" s="617" t="str">
        <f>IF($C48="","",'3 Trainer-Abrechnungen'!$G$35)</f>
        <v/>
      </c>
      <c r="R48" s="618" t="str">
        <f>IF($C48="","",'3 Trainer-Abrechnungen'!$G$35)</f>
        <v/>
      </c>
      <c r="S48" s="619" t="str">
        <f>IF($C48="","",'3 Trainer-Abrechnungen'!$G$35)</f>
        <v/>
      </c>
      <c r="T48" s="648" t="str">
        <f>IF($C48="","",'3 Trainer-Abrechnungen'!$B$35)</f>
        <v/>
      </c>
      <c r="U48" s="622" t="str">
        <f>IF($C48="","",'3 Trainer-Abrechnungen'!$B$35)</f>
        <v/>
      </c>
      <c r="V48" s="623" t="str">
        <f>IF($C48="","",'3 Trainer-Abrechnungen'!$B$35)</f>
        <v/>
      </c>
      <c r="W48" s="617" t="str">
        <f>IF(C48="","",SUM(K48,M48,Q48))</f>
        <v/>
      </c>
      <c r="X48" s="619" t="str">
        <f>IF(O48="","",SUM(R48,T48,V48))</f>
        <v/>
      </c>
      <c r="Z48" s="278">
        <v>18</v>
      </c>
    </row>
    <row r="49" spans="2:28" ht="18" customHeight="1" x14ac:dyDescent="0.3">
      <c r="B49" s="16">
        <v>2</v>
      </c>
      <c r="C49" s="654" t="str">
        <f>IF('1 Deckblatt St 2023-05-03'!F47="","",CONCATENATE('1 Deckblatt St 2023-05-03'!F47,", ",'1 Deckblatt St 2023-05-03'!G47))</f>
        <v/>
      </c>
      <c r="D49" s="654"/>
      <c r="E49" s="647" t="str">
        <f>IF('1 Deckblatt St 2023-05-03'!H47="","",'1 Deckblatt St 2023-05-03'!H47)</f>
        <v/>
      </c>
      <c r="F49" s="647"/>
      <c r="G49" s="647"/>
      <c r="H49" s="647" t="str">
        <f>IF('1 Deckblatt St 2023-05-03'!J47="","",'1 Deckblatt St 2023-05-03'!J47)</f>
        <v/>
      </c>
      <c r="I49" s="647"/>
      <c r="J49" s="647"/>
      <c r="K49" s="49" t="str">
        <f>IF($C49="","",'3 Trainer-Abrechnungen'!$G$76)</f>
        <v/>
      </c>
      <c r="L49" s="411" t="str">
        <f>IF($C49="","",'3 Trainer-Abrechnungen'!$B$76)</f>
        <v/>
      </c>
      <c r="M49" s="49" t="str">
        <f>IF($C49="","",'3 Trainer-Abrechnungen'!$G$77)</f>
        <v/>
      </c>
      <c r="N49" s="648" t="str">
        <f>IF($C49="","",'3 Trainer-Abrechnungen'!$B$77)</f>
        <v/>
      </c>
      <c r="O49" s="622" t="str">
        <f>IF($C49="","",'3 Trainer-Abrechnungen'!$B$77)</f>
        <v/>
      </c>
      <c r="P49" s="623" t="str">
        <f>IF($C49="","",'3 Trainer-Abrechnungen'!$B$77)</f>
        <v/>
      </c>
      <c r="Q49" s="617" t="str">
        <f>IF($C49="","",'3 Trainer-Abrechnungen'!$G$75)</f>
        <v/>
      </c>
      <c r="R49" s="618" t="str">
        <f>IF($C49="","",'3 Trainer-Abrechnungen'!$G$75)</f>
        <v/>
      </c>
      <c r="S49" s="619" t="str">
        <f>IF($C49="","",'3 Trainer-Abrechnungen'!$G$75)</f>
        <v/>
      </c>
      <c r="T49" s="648" t="str">
        <f>IF($C49="","",'3 Trainer-Abrechnungen'!$B$75)</f>
        <v/>
      </c>
      <c r="U49" s="622" t="str">
        <f>IF($C49="","",'3 Trainer-Abrechnungen'!$B$75)</f>
        <v/>
      </c>
      <c r="V49" s="623" t="str">
        <f>IF($C49="","",'3 Trainer-Abrechnungen'!$B$75)</f>
        <v/>
      </c>
      <c r="W49" s="617" t="str">
        <f t="shared" ref="W49:W59" si="0">IF(C49="","",SUM(K49,M49,Q49))</f>
        <v/>
      </c>
      <c r="X49" s="619" t="str">
        <f t="shared" ref="X49:X59" si="1">IF(O49="","",SUM(R49,T49,V49))</f>
        <v/>
      </c>
      <c r="Z49" s="278">
        <v>18</v>
      </c>
    </row>
    <row r="50" spans="2:28" s="278" customFormat="1" ht="18" customHeight="1" x14ac:dyDescent="0.3">
      <c r="B50" s="16">
        <v>3</v>
      </c>
      <c r="C50" s="654" t="str">
        <f>IF('1 Deckblatt St 2023-05-03'!F48="","",CONCATENATE('1 Deckblatt St 2023-05-03'!F48,", ",'1 Deckblatt St 2023-05-03'!G48))</f>
        <v/>
      </c>
      <c r="D50" s="654"/>
      <c r="E50" s="647" t="str">
        <f>IF('1 Deckblatt St 2023-05-03'!H48="","",'1 Deckblatt St 2023-05-03'!H48)</f>
        <v/>
      </c>
      <c r="F50" s="647"/>
      <c r="G50" s="647"/>
      <c r="H50" s="647" t="str">
        <f>IF('1 Deckblatt St 2023-05-03'!J48="","",'1 Deckblatt St 2023-05-03'!J48)</f>
        <v/>
      </c>
      <c r="I50" s="647"/>
      <c r="J50" s="647"/>
      <c r="K50" s="49" t="str">
        <f>IF($C50="","",'3 Trainer-Abrechnungen'!$G$116)</f>
        <v/>
      </c>
      <c r="L50" s="411" t="str">
        <f>IF($C50="","",'3 Trainer-Abrechnungen'!$B$116)</f>
        <v/>
      </c>
      <c r="M50" s="49" t="str">
        <f>IF($C50="","",'3 Trainer-Abrechnungen'!$G$117)</f>
        <v/>
      </c>
      <c r="N50" s="648" t="str">
        <f>IF($C50="","",'3 Trainer-Abrechnungen'!$B$117)</f>
        <v/>
      </c>
      <c r="O50" s="622" t="str">
        <f>IF($C50="","",'3 Trainer-Abrechnungen'!$B$117)</f>
        <v/>
      </c>
      <c r="P50" s="623" t="str">
        <f>IF($C50="","",'3 Trainer-Abrechnungen'!$B$117)</f>
        <v/>
      </c>
      <c r="Q50" s="617" t="str">
        <f>IF($C50="","",'3 Trainer-Abrechnungen'!$G$115)</f>
        <v/>
      </c>
      <c r="R50" s="618" t="str">
        <f>IF($C50="","",'3 Trainer-Abrechnungen'!$G$115)</f>
        <v/>
      </c>
      <c r="S50" s="619" t="str">
        <f>IF($C50="","",'3 Trainer-Abrechnungen'!$G$115)</f>
        <v/>
      </c>
      <c r="T50" s="620" t="str">
        <f>IF($C50="","",'3 Trainer-Abrechnungen'!$B$115)</f>
        <v/>
      </c>
      <c r="U50" s="620" t="str">
        <f>IF($C50="","",'3 Trainer-Abrechnungen'!$B$115)</f>
        <v/>
      </c>
      <c r="V50" s="620" t="str">
        <f>IF($C50="","",'3 Trainer-Abrechnungen'!$B$115)</f>
        <v/>
      </c>
      <c r="W50" s="617" t="str">
        <f t="shared" si="0"/>
        <v/>
      </c>
      <c r="X50" s="619" t="str">
        <f t="shared" si="1"/>
        <v/>
      </c>
      <c r="Z50" s="278">
        <v>18</v>
      </c>
    </row>
    <row r="51" spans="2:28" ht="18" customHeight="1" x14ac:dyDescent="0.3">
      <c r="B51" s="16">
        <v>4</v>
      </c>
      <c r="C51" s="654" t="str">
        <f>IF('1 Deckblatt St 2023-05-03'!F49="","",CONCATENATE('1 Deckblatt St 2023-05-03'!F49,", ",'1 Deckblatt St 2023-05-03'!G49))</f>
        <v/>
      </c>
      <c r="D51" s="654"/>
      <c r="E51" s="647" t="str">
        <f>IF('1 Deckblatt St 2023-05-03'!H49="","",'1 Deckblatt St 2023-05-03'!H49)</f>
        <v/>
      </c>
      <c r="F51" s="647"/>
      <c r="G51" s="647"/>
      <c r="H51" s="647" t="str">
        <f>IF('1 Deckblatt St 2023-05-03'!J49="","",'1 Deckblatt St 2023-05-03'!J49)</f>
        <v/>
      </c>
      <c r="I51" s="647"/>
      <c r="J51" s="647"/>
      <c r="K51" s="49" t="str">
        <f>IF($C51="","",'3 Trainer-Abrechnungen'!$G$156)</f>
        <v/>
      </c>
      <c r="L51" s="411" t="str">
        <f>IF($C51="","",'3 Trainer-Abrechnungen'!$B$156)</f>
        <v/>
      </c>
      <c r="M51" s="49" t="str">
        <f>IF($C51="","",'3 Trainer-Abrechnungen'!$G$157)</f>
        <v/>
      </c>
      <c r="N51" s="648" t="str">
        <f>IF($C51="","",'3 Trainer-Abrechnungen'!$B$157)</f>
        <v/>
      </c>
      <c r="O51" s="622" t="str">
        <f>IF($C51="","",'3 Trainer-Abrechnungen'!$B$157)</f>
        <v/>
      </c>
      <c r="P51" s="623" t="str">
        <f>IF($C51="","",'3 Trainer-Abrechnungen'!$B$157)</f>
        <v/>
      </c>
      <c r="Q51" s="617" t="str">
        <f>IF($C51="","",'3 Trainer-Abrechnungen'!$G$155)</f>
        <v/>
      </c>
      <c r="R51" s="618" t="str">
        <f>IF($C51="","",'3 Trainer-Abrechnungen'!$G$155)</f>
        <v/>
      </c>
      <c r="S51" s="619" t="str">
        <f>IF($C51="","",'3 Trainer-Abrechnungen'!$G$155)</f>
        <v/>
      </c>
      <c r="T51" s="620" t="str">
        <f>IF($C51="","",'3 Trainer-Abrechnungen'!$B$155)</f>
        <v/>
      </c>
      <c r="U51" s="620" t="str">
        <f>IF($C51="","",'3 Trainer-Abrechnungen'!$B$155)</f>
        <v/>
      </c>
      <c r="V51" s="620" t="str">
        <f>IF($C51="","",'3 Trainer-Abrechnungen'!$B$155)</f>
        <v/>
      </c>
      <c r="W51" s="617" t="str">
        <f t="shared" si="0"/>
        <v/>
      </c>
      <c r="X51" s="619" t="str">
        <f t="shared" si="1"/>
        <v/>
      </c>
      <c r="Z51" s="278">
        <v>18</v>
      </c>
    </row>
    <row r="52" spans="2:28" ht="18" customHeight="1" x14ac:dyDescent="0.3">
      <c r="B52" s="16">
        <v>5</v>
      </c>
      <c r="C52" s="654" t="str">
        <f>IF('1 Deckblatt St 2023-05-03'!F50="","",CONCATENATE('1 Deckblatt St 2023-05-03'!F50,", ",'1 Deckblatt St 2023-05-03'!G50))</f>
        <v/>
      </c>
      <c r="D52" s="654"/>
      <c r="E52" s="647" t="str">
        <f>IF('1 Deckblatt St 2023-05-03'!H50="","",'1 Deckblatt St 2023-05-03'!H50)</f>
        <v/>
      </c>
      <c r="F52" s="647"/>
      <c r="G52" s="647"/>
      <c r="H52" s="647" t="str">
        <f>IF('1 Deckblatt St 2023-05-03'!J50="","",'1 Deckblatt St 2023-05-03'!J50)</f>
        <v/>
      </c>
      <c r="I52" s="647"/>
      <c r="J52" s="647"/>
      <c r="K52" s="49" t="str">
        <f>IF($C52="","",'3 Trainer-Abrechnungen'!$G$196)</f>
        <v/>
      </c>
      <c r="L52" s="411" t="str">
        <f>IF($C52="","",'3 Trainer-Abrechnungen'!$B$196)</f>
        <v/>
      </c>
      <c r="M52" s="49" t="str">
        <f>IF($C52="","",'3 Trainer-Abrechnungen'!$G$197)</f>
        <v/>
      </c>
      <c r="N52" s="648" t="str">
        <f>IF($C52="","",'3 Trainer-Abrechnungen'!$B$197)</f>
        <v/>
      </c>
      <c r="O52" s="622" t="str">
        <f>IF($C52="","",'3 Trainer-Abrechnungen'!$B$197)</f>
        <v/>
      </c>
      <c r="P52" s="623" t="str">
        <f>IF($C52="","",'3 Trainer-Abrechnungen'!$B$197)</f>
        <v/>
      </c>
      <c r="Q52" s="617" t="str">
        <f>IF($C52="","",'3 Trainer-Abrechnungen'!$G$195)</f>
        <v/>
      </c>
      <c r="R52" s="618" t="str">
        <f>IF($C52="","",'3 Trainer-Abrechnungen'!$G$195)</f>
        <v/>
      </c>
      <c r="S52" s="619" t="str">
        <f>IF($C52="","",'3 Trainer-Abrechnungen'!$G$195)</f>
        <v/>
      </c>
      <c r="T52" s="620" t="str">
        <f>IF($C52="","",'3 Trainer-Abrechnungen'!$B$195)</f>
        <v/>
      </c>
      <c r="U52" s="620" t="str">
        <f>IF($C52="","",'3 Trainer-Abrechnungen'!$B$195)</f>
        <v/>
      </c>
      <c r="V52" s="620" t="str">
        <f>IF($C52="","",'3 Trainer-Abrechnungen'!$B$195)</f>
        <v/>
      </c>
      <c r="W52" s="617" t="str">
        <f t="shared" si="0"/>
        <v/>
      </c>
      <c r="X52" s="619" t="str">
        <f t="shared" si="1"/>
        <v/>
      </c>
      <c r="Z52" s="278">
        <v>18</v>
      </c>
    </row>
    <row r="53" spans="2:28" ht="18" customHeight="1" x14ac:dyDescent="0.3">
      <c r="B53" s="16">
        <v>6</v>
      </c>
      <c r="C53" s="654" t="str">
        <f>IF('1 Deckblatt St 2023-05-03'!F51="","",CONCATENATE('1 Deckblatt St 2023-05-03'!F51,", ",'1 Deckblatt St 2023-05-03'!G51))</f>
        <v/>
      </c>
      <c r="D53" s="654"/>
      <c r="E53" s="647" t="str">
        <f>IF('1 Deckblatt St 2023-05-03'!H51="","",'1 Deckblatt St 2023-05-03'!H51)</f>
        <v/>
      </c>
      <c r="F53" s="647"/>
      <c r="G53" s="647"/>
      <c r="H53" s="647" t="str">
        <f>IF('1 Deckblatt St 2023-05-03'!J51="","",'1 Deckblatt St 2023-05-03'!J51)</f>
        <v/>
      </c>
      <c r="I53" s="647"/>
      <c r="J53" s="647"/>
      <c r="K53" s="49" t="str">
        <f>IF($C53="","",'3 Trainer-Abrechnungen'!$G$236)</f>
        <v/>
      </c>
      <c r="L53" s="411" t="str">
        <f>IF($C53="","",'3 Trainer-Abrechnungen'!$B$236)</f>
        <v/>
      </c>
      <c r="M53" s="49" t="str">
        <f>IF($C53="","",'3 Trainer-Abrechnungen'!$G$237)</f>
        <v/>
      </c>
      <c r="N53" s="648" t="str">
        <f>IF($C53="","",'3 Trainer-Abrechnungen'!$B$237)</f>
        <v/>
      </c>
      <c r="O53" s="622" t="str">
        <f>IF($C53="","",'3 Trainer-Abrechnungen'!$B$237)</f>
        <v/>
      </c>
      <c r="P53" s="623" t="str">
        <f>IF($C53="","",'3 Trainer-Abrechnungen'!$B$237)</f>
        <v/>
      </c>
      <c r="Q53" s="617" t="str">
        <f>IF($C53="","",'3 Trainer-Abrechnungen'!$G$235)</f>
        <v/>
      </c>
      <c r="R53" s="618" t="str">
        <f>IF($C53="","",'3 Trainer-Abrechnungen'!$G$235)</f>
        <v/>
      </c>
      <c r="S53" s="619" t="str">
        <f>IF($C53="","",'3 Trainer-Abrechnungen'!$G$235)</f>
        <v/>
      </c>
      <c r="T53" s="620" t="str">
        <f>IF($C53="","",'3 Trainer-Abrechnungen'!$B$235)</f>
        <v/>
      </c>
      <c r="U53" s="620" t="str">
        <f>IF($C53="","",'3 Trainer-Abrechnungen'!$B$235)</f>
        <v/>
      </c>
      <c r="V53" s="620" t="str">
        <f>IF($C53="","",'3 Trainer-Abrechnungen'!$B$235)</f>
        <v/>
      </c>
      <c r="W53" s="617" t="str">
        <f t="shared" si="0"/>
        <v/>
      </c>
      <c r="X53" s="619" t="str">
        <f t="shared" si="1"/>
        <v/>
      </c>
      <c r="Z53" s="278">
        <v>18</v>
      </c>
    </row>
    <row r="54" spans="2:28" ht="18" customHeight="1" x14ac:dyDescent="0.3">
      <c r="B54" s="16">
        <v>7</v>
      </c>
      <c r="C54" s="654" t="str">
        <f>IF('1 Deckblatt St 2023-05-03'!F52="","",CONCATENATE('1 Deckblatt St 2023-05-03'!F52,", ",'1 Deckblatt St 2023-05-03'!G52))</f>
        <v/>
      </c>
      <c r="D54" s="654"/>
      <c r="E54" s="647" t="str">
        <f>IF('1 Deckblatt St 2023-05-03'!H52="","",'1 Deckblatt St 2023-05-03'!H52)</f>
        <v/>
      </c>
      <c r="F54" s="647"/>
      <c r="G54" s="647"/>
      <c r="H54" s="647" t="str">
        <f>IF('1 Deckblatt St 2023-05-03'!J52="","",'1 Deckblatt St 2023-05-03'!J52)</f>
        <v/>
      </c>
      <c r="I54" s="647"/>
      <c r="J54" s="647"/>
      <c r="K54" s="49" t="str">
        <f>IF($C54="","",'3 Trainer-Abrechnungen'!$G$276)</f>
        <v/>
      </c>
      <c r="L54" s="411" t="str">
        <f>IF($C54="","",'3 Trainer-Abrechnungen'!$B$276)</f>
        <v/>
      </c>
      <c r="M54" s="49" t="str">
        <f>IF($C54="","",'3 Trainer-Abrechnungen'!$G$277)</f>
        <v/>
      </c>
      <c r="N54" s="648" t="str">
        <f>IF($C54="","",'3 Trainer-Abrechnungen'!$B$277)</f>
        <v/>
      </c>
      <c r="O54" s="622" t="str">
        <f>IF($C54="","",'3 Trainer-Abrechnungen'!$B$277)</f>
        <v/>
      </c>
      <c r="P54" s="623" t="str">
        <f>IF($C54="","",'3 Trainer-Abrechnungen'!$B$277)</f>
        <v/>
      </c>
      <c r="Q54" s="617" t="str">
        <f>IF($C54="","",'3 Trainer-Abrechnungen'!$G$275)</f>
        <v/>
      </c>
      <c r="R54" s="618" t="str">
        <f>IF($C54="","",'3 Trainer-Abrechnungen'!$G$275)</f>
        <v/>
      </c>
      <c r="S54" s="619" t="str">
        <f>IF($C54="","",'3 Trainer-Abrechnungen'!$G$275)</f>
        <v/>
      </c>
      <c r="T54" s="620" t="str">
        <f>IF($C54="","",'3 Trainer-Abrechnungen'!$B$275)</f>
        <v/>
      </c>
      <c r="U54" s="620" t="str">
        <f>IF($C54="","",'3 Trainer-Abrechnungen'!$B$275)</f>
        <v/>
      </c>
      <c r="V54" s="620" t="str">
        <f>IF($C54="","",'3 Trainer-Abrechnungen'!$B$275)</f>
        <v/>
      </c>
      <c r="W54" s="617" t="str">
        <f t="shared" si="0"/>
        <v/>
      </c>
      <c r="X54" s="619" t="str">
        <f t="shared" si="1"/>
        <v/>
      </c>
      <c r="Z54" s="278">
        <v>18</v>
      </c>
    </row>
    <row r="55" spans="2:28" ht="18" customHeight="1" x14ac:dyDescent="0.3">
      <c r="B55" s="16">
        <v>8</v>
      </c>
      <c r="C55" s="654" t="str">
        <f>IF('1 Deckblatt St 2023-05-03'!F53="","",CONCATENATE('1 Deckblatt St 2023-05-03'!F53,", ",'1 Deckblatt St 2023-05-03'!G53))</f>
        <v/>
      </c>
      <c r="D55" s="654"/>
      <c r="E55" s="647" t="str">
        <f>IF('1 Deckblatt St 2023-05-03'!H53="","",'1 Deckblatt St 2023-05-03'!H53)</f>
        <v/>
      </c>
      <c r="F55" s="647"/>
      <c r="G55" s="647"/>
      <c r="H55" s="647" t="str">
        <f>IF('1 Deckblatt St 2023-05-03'!J53="","",'1 Deckblatt St 2023-05-03'!J53)</f>
        <v/>
      </c>
      <c r="I55" s="647"/>
      <c r="J55" s="647"/>
      <c r="K55" s="49" t="str">
        <f>IF($C55="","",'3 Trainer-Abrechnungen'!$G$316)</f>
        <v/>
      </c>
      <c r="L55" s="411" t="str">
        <f>IF($C55="","",'3 Trainer-Abrechnungen'!$B$316)</f>
        <v/>
      </c>
      <c r="M55" s="49" t="str">
        <f>IF($C55="","",'3 Trainer-Abrechnungen'!$G$317)</f>
        <v/>
      </c>
      <c r="N55" s="648" t="str">
        <f>IF($C55="","",'3 Trainer-Abrechnungen'!$B$317)</f>
        <v/>
      </c>
      <c r="O55" s="622" t="str">
        <f>IF($C55="","",'3 Trainer-Abrechnungen'!$B$317)</f>
        <v/>
      </c>
      <c r="P55" s="623" t="str">
        <f>IF($C55="","",'3 Trainer-Abrechnungen'!$B$317)</f>
        <v/>
      </c>
      <c r="Q55" s="617" t="str">
        <f>IF($C55="","",'3 Trainer-Abrechnungen'!$G$315)</f>
        <v/>
      </c>
      <c r="R55" s="618" t="str">
        <f>IF($C55="","",'3 Trainer-Abrechnungen'!$G$315)</f>
        <v/>
      </c>
      <c r="S55" s="619" t="str">
        <f>IF($C55="","",'3 Trainer-Abrechnungen'!$G$315)</f>
        <v/>
      </c>
      <c r="T55" s="620" t="str">
        <f>IF($C55="","",'3 Trainer-Abrechnungen'!$B$315)</f>
        <v/>
      </c>
      <c r="U55" s="620" t="str">
        <f>IF($C55="","",'3 Trainer-Abrechnungen'!$B$315)</f>
        <v/>
      </c>
      <c r="V55" s="620" t="str">
        <f>IF($C55="","",'3 Trainer-Abrechnungen'!$B$315)</f>
        <v/>
      </c>
      <c r="W55" s="617" t="str">
        <f t="shared" si="0"/>
        <v/>
      </c>
      <c r="X55" s="619" t="str">
        <f t="shared" si="1"/>
        <v/>
      </c>
      <c r="Z55" s="278">
        <v>18</v>
      </c>
    </row>
    <row r="56" spans="2:28" ht="18" customHeight="1" x14ac:dyDescent="0.3">
      <c r="B56" s="16">
        <v>9</v>
      </c>
      <c r="C56" s="654" t="str">
        <f>IF('1 Deckblatt St 2023-05-03'!F54="","",CONCATENATE('1 Deckblatt St 2023-05-03'!F54,", ",'1 Deckblatt St 2023-05-03'!G54))</f>
        <v/>
      </c>
      <c r="D56" s="654"/>
      <c r="E56" s="647" t="str">
        <f>IF('1 Deckblatt St 2023-05-03'!H54="","",'1 Deckblatt St 2023-05-03'!H54)</f>
        <v/>
      </c>
      <c r="F56" s="647"/>
      <c r="G56" s="647"/>
      <c r="H56" s="647" t="str">
        <f>IF('1 Deckblatt St 2023-05-03'!J54="","",'1 Deckblatt St 2023-05-03'!J54)</f>
        <v/>
      </c>
      <c r="I56" s="647"/>
      <c r="J56" s="647"/>
      <c r="K56" s="49" t="str">
        <f>IF($C56="","",'3 Trainer-Abrechnungen'!$G$356)</f>
        <v/>
      </c>
      <c r="L56" s="411" t="str">
        <f>IF($C56="","",'3 Trainer-Abrechnungen'!$B$356)</f>
        <v/>
      </c>
      <c r="M56" s="49" t="str">
        <f>IF($C56="","",'3 Trainer-Abrechnungen'!$G$357)</f>
        <v/>
      </c>
      <c r="N56" s="648" t="str">
        <f>IF($C56="","",'3 Trainer-Abrechnungen'!$B$357)</f>
        <v/>
      </c>
      <c r="O56" s="622" t="str">
        <f>IF($C56="","",'3 Trainer-Abrechnungen'!$B$357)</f>
        <v/>
      </c>
      <c r="P56" s="623" t="str">
        <f>IF($C56="","",'3 Trainer-Abrechnungen'!$B$357)</f>
        <v/>
      </c>
      <c r="Q56" s="617" t="str">
        <f>IF($C56="","",'3 Trainer-Abrechnungen'!$G$355)</f>
        <v/>
      </c>
      <c r="R56" s="618" t="str">
        <f>IF($C56="","",'3 Trainer-Abrechnungen'!$G$355)</f>
        <v/>
      </c>
      <c r="S56" s="619" t="str">
        <f>IF($C56="","",'3 Trainer-Abrechnungen'!$G$355)</f>
        <v/>
      </c>
      <c r="T56" s="620" t="str">
        <f>IF($C56="","",'3 Trainer-Abrechnungen'!$B$355)</f>
        <v/>
      </c>
      <c r="U56" s="620" t="str">
        <f>IF($C56="","",'3 Trainer-Abrechnungen'!$B$355)</f>
        <v/>
      </c>
      <c r="V56" s="620" t="str">
        <f>IF($C56="","",'3 Trainer-Abrechnungen'!$B$355)</f>
        <v/>
      </c>
      <c r="W56" s="617" t="str">
        <f t="shared" si="0"/>
        <v/>
      </c>
      <c r="X56" s="619" t="str">
        <f t="shared" si="1"/>
        <v/>
      </c>
      <c r="Z56" s="278">
        <v>18</v>
      </c>
    </row>
    <row r="57" spans="2:28" ht="18" customHeight="1" x14ac:dyDescent="0.3">
      <c r="B57" s="16">
        <v>10</v>
      </c>
      <c r="C57" s="654" t="str">
        <f>IF('1 Deckblatt St 2023-05-03'!F55="","",CONCATENATE('1 Deckblatt St 2023-05-03'!F55,", ",'1 Deckblatt St 2023-05-03'!G55))</f>
        <v/>
      </c>
      <c r="D57" s="654"/>
      <c r="E57" s="647" t="str">
        <f>IF('1 Deckblatt St 2023-05-03'!H55="","",'1 Deckblatt St 2023-05-03'!H55)</f>
        <v/>
      </c>
      <c r="F57" s="647"/>
      <c r="G57" s="647"/>
      <c r="H57" s="647" t="str">
        <f>IF('1 Deckblatt St 2023-05-03'!J55="","",'1 Deckblatt St 2023-05-03'!J55)</f>
        <v/>
      </c>
      <c r="I57" s="647"/>
      <c r="J57" s="647"/>
      <c r="K57" s="49" t="str">
        <f>IF($C57="","",'3 Trainer-Abrechnungen'!$G$396)</f>
        <v/>
      </c>
      <c r="L57" s="411" t="str">
        <f>IF($C57="","",'3 Trainer-Abrechnungen'!$B$396)</f>
        <v/>
      </c>
      <c r="M57" s="49" t="str">
        <f>IF($C57="","",'3 Trainer-Abrechnungen'!$G$397)</f>
        <v/>
      </c>
      <c r="N57" s="648" t="str">
        <f>IF($C57="","",'3 Trainer-Abrechnungen'!$B$397)</f>
        <v/>
      </c>
      <c r="O57" s="622" t="str">
        <f>IF($C57="","",'3 Trainer-Abrechnungen'!$B$397)</f>
        <v/>
      </c>
      <c r="P57" s="623" t="str">
        <f>IF($C57="","",'3 Trainer-Abrechnungen'!$B$397)</f>
        <v/>
      </c>
      <c r="Q57" s="617" t="str">
        <f>IF($C57="","",'3 Trainer-Abrechnungen'!$G$395)</f>
        <v/>
      </c>
      <c r="R57" s="618" t="str">
        <f>IF($C57="","",'3 Trainer-Abrechnungen'!$G$395)</f>
        <v/>
      </c>
      <c r="S57" s="619" t="str">
        <f>IF($C57="","",'3 Trainer-Abrechnungen'!$G$395)</f>
        <v/>
      </c>
      <c r="T57" s="620" t="str">
        <f>IF($C57="","",'3 Trainer-Abrechnungen'!$B$395)</f>
        <v/>
      </c>
      <c r="U57" s="620" t="str">
        <f>IF($C57="","",'3 Trainer-Abrechnungen'!$B$395)</f>
        <v/>
      </c>
      <c r="V57" s="620" t="str">
        <f>IF($C57="","",'3 Trainer-Abrechnungen'!$B$395)</f>
        <v/>
      </c>
      <c r="W57" s="617" t="str">
        <f t="shared" si="0"/>
        <v/>
      </c>
      <c r="X57" s="619" t="str">
        <f t="shared" si="1"/>
        <v/>
      </c>
      <c r="Z57" s="278">
        <v>18</v>
      </c>
    </row>
    <row r="58" spans="2:28" ht="18" customHeight="1" x14ac:dyDescent="0.3">
      <c r="B58" s="16">
        <v>11</v>
      </c>
      <c r="C58" s="654" t="str">
        <f>IF('1 Deckblatt St 2023-05-03'!F56="","",CONCATENATE('1 Deckblatt St 2023-05-03'!F56,", ",'1 Deckblatt St 2023-05-03'!G56))</f>
        <v/>
      </c>
      <c r="D58" s="654"/>
      <c r="E58" s="647" t="str">
        <f>IF('1 Deckblatt St 2023-05-03'!H56="","",'1 Deckblatt St 2023-05-03'!H56)</f>
        <v/>
      </c>
      <c r="F58" s="647"/>
      <c r="G58" s="647"/>
      <c r="H58" s="647" t="str">
        <f>IF('1 Deckblatt St 2023-05-03'!J56="","",'1 Deckblatt St 2023-05-03'!J56)</f>
        <v/>
      </c>
      <c r="I58" s="647"/>
      <c r="J58" s="647"/>
      <c r="K58" s="49" t="str">
        <f>IF($C58="","",'3 Trainer-Abrechnungen'!$G$436)</f>
        <v/>
      </c>
      <c r="L58" s="411" t="str">
        <f>IF($C58="","",'3 Trainer-Abrechnungen'!$B$436)</f>
        <v/>
      </c>
      <c r="M58" s="49" t="str">
        <f>IF($C58="","",'3 Trainer-Abrechnungen'!$G$437)</f>
        <v/>
      </c>
      <c r="N58" s="648" t="str">
        <f>IF($C58="","",'3 Trainer-Abrechnungen'!$B$437)</f>
        <v/>
      </c>
      <c r="O58" s="622" t="str">
        <f>IF($C58="","",'3 Trainer-Abrechnungen'!$B$437)</f>
        <v/>
      </c>
      <c r="P58" s="623" t="str">
        <f>IF($C58="","",'3 Trainer-Abrechnungen'!$B$437)</f>
        <v/>
      </c>
      <c r="Q58" s="617" t="str">
        <f>IF($C58="","",'3 Trainer-Abrechnungen'!$G$435)</f>
        <v/>
      </c>
      <c r="R58" s="618" t="str">
        <f>IF($C58="","",'3 Trainer-Abrechnungen'!$G$435)</f>
        <v/>
      </c>
      <c r="S58" s="619" t="str">
        <f>IF($C58="","",'3 Trainer-Abrechnungen'!$G$435)</f>
        <v/>
      </c>
      <c r="T58" s="620" t="str">
        <f>IF($C58="","",'3 Trainer-Abrechnungen'!$B$435)</f>
        <v/>
      </c>
      <c r="U58" s="620" t="str">
        <f>IF($C58="","",'3 Trainer-Abrechnungen'!$B$435)</f>
        <v/>
      </c>
      <c r="V58" s="620" t="str">
        <f>IF($C58="","",'3 Trainer-Abrechnungen'!$B$435)</f>
        <v/>
      </c>
      <c r="W58" s="617" t="str">
        <f t="shared" si="0"/>
        <v/>
      </c>
      <c r="X58" s="619" t="str">
        <f t="shared" si="1"/>
        <v/>
      </c>
      <c r="Z58" s="278">
        <v>18</v>
      </c>
    </row>
    <row r="59" spans="2:28" ht="18" customHeight="1" x14ac:dyDescent="0.3">
      <c r="B59" s="16">
        <v>12</v>
      </c>
      <c r="C59" s="654" t="str">
        <f>IF('1 Deckblatt St 2023-05-03'!F57="","",CONCATENATE('1 Deckblatt St 2023-05-03'!F57,", ",'1 Deckblatt St 2023-05-03'!G57))</f>
        <v/>
      </c>
      <c r="D59" s="654"/>
      <c r="E59" s="647" t="str">
        <f>IF('1 Deckblatt St 2023-05-03'!H57="","",'1 Deckblatt St 2023-05-03'!H57)</f>
        <v/>
      </c>
      <c r="F59" s="647"/>
      <c r="G59" s="647"/>
      <c r="H59" s="647" t="str">
        <f>IF('1 Deckblatt St 2023-05-03'!J57="","",'1 Deckblatt St 2023-05-03'!J57)</f>
        <v/>
      </c>
      <c r="I59" s="647"/>
      <c r="J59" s="647"/>
      <c r="K59" s="49" t="str">
        <f>IF($C59="","",'3 Trainer-Abrechnungen'!$G$476)</f>
        <v/>
      </c>
      <c r="L59" s="411" t="str">
        <f>IF($C59="","",'3 Trainer-Abrechnungen'!$B$476)</f>
        <v/>
      </c>
      <c r="M59" s="49" t="str">
        <f>IF($C59="","",'3 Trainer-Abrechnungen'!$G$477)</f>
        <v/>
      </c>
      <c r="N59" s="648" t="str">
        <f>IF($C59="","",'3 Trainer-Abrechnungen'!$B$477)</f>
        <v/>
      </c>
      <c r="O59" s="622" t="str">
        <f>IF($C59="","",'3 Trainer-Abrechnungen'!$B$477)</f>
        <v/>
      </c>
      <c r="P59" s="623" t="str">
        <f>IF($C59="","",'3 Trainer-Abrechnungen'!$B$477)</f>
        <v/>
      </c>
      <c r="Q59" s="617" t="str">
        <f>IF($C59="","",'3 Trainer-Abrechnungen'!$G$475)</f>
        <v/>
      </c>
      <c r="R59" s="618" t="str">
        <f>IF($C59="","",'3 Trainer-Abrechnungen'!$G$475)</f>
        <v/>
      </c>
      <c r="S59" s="619" t="str">
        <f>IF($C59="","",'3 Trainer-Abrechnungen'!$G$475)</f>
        <v/>
      </c>
      <c r="T59" s="620" t="str">
        <f>IF($C59="","",'3 Trainer-Abrechnungen'!$B$475)</f>
        <v/>
      </c>
      <c r="U59" s="620" t="str">
        <f>IF($C59="","",'3 Trainer-Abrechnungen'!$B$475)</f>
        <v/>
      </c>
      <c r="V59" s="620" t="str">
        <f>IF($C59="","",'3 Trainer-Abrechnungen'!$B$475)</f>
        <v/>
      </c>
      <c r="W59" s="617" t="str">
        <f t="shared" si="0"/>
        <v/>
      </c>
      <c r="X59" s="619" t="str">
        <f t="shared" si="1"/>
        <v/>
      </c>
      <c r="Z59" s="278">
        <v>18</v>
      </c>
    </row>
    <row r="60" spans="2:28" ht="18" customHeight="1" x14ac:dyDescent="0.3">
      <c r="B60" s="614" t="s">
        <v>65</v>
      </c>
      <c r="C60" s="615"/>
      <c r="D60" s="615"/>
      <c r="E60" s="615"/>
      <c r="F60" s="615"/>
      <c r="G60" s="615"/>
      <c r="H60" s="615"/>
      <c r="I60" s="615"/>
      <c r="J60" s="616"/>
      <c r="K60" s="166">
        <f>SUM(K48:K59)</f>
        <v>0</v>
      </c>
      <c r="L60" s="412"/>
      <c r="M60" s="166">
        <f>SUM(M48:M59)</f>
        <v>0</v>
      </c>
      <c r="N60" s="650"/>
      <c r="O60" s="650"/>
      <c r="P60" s="650"/>
      <c r="Q60" s="651">
        <f>SUM(Q48:Q59)</f>
        <v>0</v>
      </c>
      <c r="R60" s="652">
        <f>SUM(R48:R59)</f>
        <v>0</v>
      </c>
      <c r="S60" s="653">
        <f>SUM(S48:S59)</f>
        <v>0</v>
      </c>
      <c r="T60" s="650"/>
      <c r="U60" s="650"/>
      <c r="V60" s="650"/>
      <c r="W60" s="651">
        <f>SUM(W48:W59)</f>
        <v>0</v>
      </c>
      <c r="X60" s="653">
        <f>SUM(X48:X59)</f>
        <v>0</v>
      </c>
      <c r="Z60" s="278">
        <v>18</v>
      </c>
    </row>
    <row r="61" spans="2:28" ht="10.199999999999999" customHeight="1" x14ac:dyDescent="0.3">
      <c r="B61" s="611"/>
      <c r="C61" s="612"/>
      <c r="D61" s="612"/>
      <c r="E61" s="612"/>
      <c r="F61" s="612"/>
      <c r="G61" s="612"/>
      <c r="H61" s="612"/>
      <c r="I61" s="612"/>
      <c r="J61" s="612"/>
      <c r="K61" s="612"/>
      <c r="L61" s="612"/>
      <c r="M61" s="612"/>
      <c r="N61" s="612"/>
      <c r="O61" s="612"/>
      <c r="P61" s="612"/>
      <c r="Q61" s="612"/>
      <c r="R61" s="612"/>
      <c r="S61" s="612"/>
      <c r="T61" s="612"/>
      <c r="U61" s="612"/>
      <c r="V61" s="612"/>
      <c r="W61" s="612"/>
      <c r="X61" s="613"/>
      <c r="Z61" s="278">
        <v>10</v>
      </c>
    </row>
    <row r="62" spans="2:28" ht="18" customHeight="1" x14ac:dyDescent="0.3">
      <c r="B62" s="645" t="s">
        <v>7</v>
      </c>
      <c r="C62" s="645"/>
      <c r="D62" s="645"/>
      <c r="E62" s="645"/>
      <c r="F62" s="646"/>
      <c r="G62" s="632" t="str">
        <f>'1 Deckblatt St 2023-05-03'!$I81</f>
        <v>TTBW  hauptamtl. Trainer</v>
      </c>
      <c r="H62" s="632"/>
      <c r="I62" s="632"/>
      <c r="J62" s="633"/>
      <c r="K62" s="63">
        <f t="shared" ref="K62:K69" si="2">SUMIF($H$48:$H$59,$G62,K$48:K$59)</f>
        <v>0</v>
      </c>
      <c r="L62" s="410" t="str">
        <f>$W$15</f>
        <v>2562</v>
      </c>
      <c r="M62" s="49">
        <f>SUMIF($H$48:$H$59,$G62,M$48:M$59)</f>
        <v>0</v>
      </c>
      <c r="N62" s="621" t="str">
        <f t="shared" ref="N62:N69" si="3">$W$13</f>
        <v>2560</v>
      </c>
      <c r="O62" s="622"/>
      <c r="P62" s="623"/>
      <c r="Q62" s="627">
        <f>SUMIF($H$48:$H$59,$G62,Q$48:Q$59)</f>
        <v>0</v>
      </c>
      <c r="R62" s="627">
        <f t="shared" ref="R62:S69" si="4">SUMIF($H$48:$H$59,$G62,R$48:R$59)</f>
        <v>0</v>
      </c>
      <c r="S62" s="627">
        <f t="shared" si="4"/>
        <v>0</v>
      </c>
      <c r="T62" s="620" t="s">
        <v>264</v>
      </c>
      <c r="U62" s="620"/>
      <c r="V62" s="620"/>
      <c r="W62" s="608">
        <f>SUM(K62,M62,Q62)</f>
        <v>0</v>
      </c>
      <c r="X62" s="608"/>
      <c r="Z62" s="278">
        <v>18</v>
      </c>
      <c r="AB62" s="8"/>
    </row>
    <row r="63" spans="2:28" ht="18" customHeight="1" x14ac:dyDescent="0.3">
      <c r="B63" s="645" t="s">
        <v>7</v>
      </c>
      <c r="C63" s="645"/>
      <c r="D63" s="645"/>
      <c r="E63" s="645"/>
      <c r="F63" s="646"/>
      <c r="G63" s="632" t="str">
        <f>'1 Deckblatt St 2023-05-03'!$I82</f>
        <v>TTBW  Honorar-Trainer</v>
      </c>
      <c r="H63" s="632"/>
      <c r="I63" s="632"/>
      <c r="J63" s="633"/>
      <c r="K63" s="63">
        <f t="shared" si="2"/>
        <v>0</v>
      </c>
      <c r="L63" s="410" t="str">
        <f t="shared" ref="L63:L68" si="5">$W$14</f>
        <v>2561</v>
      </c>
      <c r="M63" s="49">
        <f>SUMIF($H$48:$H$59,$G63,M$48:M$59)</f>
        <v>0</v>
      </c>
      <c r="N63" s="621" t="str">
        <f t="shared" si="3"/>
        <v>2560</v>
      </c>
      <c r="O63" s="622"/>
      <c r="P63" s="623"/>
      <c r="Q63" s="627">
        <f t="shared" ref="Q63:Q69" si="6">SUMIF($H$48:$H$59,$G63,Q$48:Q$59)</f>
        <v>0</v>
      </c>
      <c r="R63" s="627">
        <f t="shared" si="4"/>
        <v>0</v>
      </c>
      <c r="S63" s="627">
        <f t="shared" si="4"/>
        <v>0</v>
      </c>
      <c r="T63" s="628" t="str">
        <f>$W$9</f>
        <v>2512</v>
      </c>
      <c r="U63" s="620"/>
      <c r="V63" s="620"/>
      <c r="W63" s="608">
        <f t="shared" ref="W63:W69" si="7">SUM(K63,M63,Q63)</f>
        <v>0</v>
      </c>
      <c r="X63" s="608"/>
      <c r="Z63" s="278">
        <v>18</v>
      </c>
      <c r="AB63" s="8"/>
    </row>
    <row r="64" spans="2:28" ht="18" customHeight="1" x14ac:dyDescent="0.3">
      <c r="B64" s="645" t="s">
        <v>7</v>
      </c>
      <c r="C64" s="645"/>
      <c r="D64" s="645"/>
      <c r="E64" s="645"/>
      <c r="F64" s="646"/>
      <c r="G64" s="632" t="str">
        <f>'1 Deckblatt St 2023-05-03'!$I83</f>
        <v>Trainer, A-Lizenz</v>
      </c>
      <c r="H64" s="632"/>
      <c r="I64" s="632"/>
      <c r="J64" s="633"/>
      <c r="K64" s="63">
        <f t="shared" si="2"/>
        <v>0</v>
      </c>
      <c r="L64" s="410" t="str">
        <f t="shared" si="5"/>
        <v>2561</v>
      </c>
      <c r="M64" s="49">
        <f t="shared" ref="M64:M69" si="8">SUMIF($H$48:$H$59,$G64,M$48:M$59)</f>
        <v>0</v>
      </c>
      <c r="N64" s="621" t="str">
        <f t="shared" si="3"/>
        <v>2560</v>
      </c>
      <c r="O64" s="622"/>
      <c r="P64" s="623"/>
      <c r="Q64" s="627">
        <f t="shared" si="6"/>
        <v>0</v>
      </c>
      <c r="R64" s="627">
        <f t="shared" si="4"/>
        <v>0</v>
      </c>
      <c r="S64" s="627">
        <f t="shared" si="4"/>
        <v>0</v>
      </c>
      <c r="T64" s="628" t="str">
        <f>$W$10</f>
        <v>2513</v>
      </c>
      <c r="U64" s="620"/>
      <c r="V64" s="620"/>
      <c r="W64" s="608">
        <f t="shared" si="7"/>
        <v>0</v>
      </c>
      <c r="X64" s="608"/>
      <c r="Z64" s="278">
        <v>18</v>
      </c>
      <c r="AB64" s="8"/>
    </row>
    <row r="65" spans="1:28" ht="18" customHeight="1" x14ac:dyDescent="0.3">
      <c r="B65" s="645" t="s">
        <v>7</v>
      </c>
      <c r="C65" s="645"/>
      <c r="D65" s="645"/>
      <c r="E65" s="645"/>
      <c r="F65" s="646"/>
      <c r="G65" s="632" t="str">
        <f>'1 Deckblatt St 2023-05-03'!$I84</f>
        <v>Trainer, B-Lizenz</v>
      </c>
      <c r="H65" s="632"/>
      <c r="I65" s="632"/>
      <c r="J65" s="633"/>
      <c r="K65" s="63">
        <f t="shared" si="2"/>
        <v>0</v>
      </c>
      <c r="L65" s="410" t="str">
        <f t="shared" si="5"/>
        <v>2561</v>
      </c>
      <c r="M65" s="49">
        <f t="shared" si="8"/>
        <v>0</v>
      </c>
      <c r="N65" s="621" t="str">
        <f t="shared" si="3"/>
        <v>2560</v>
      </c>
      <c r="O65" s="622"/>
      <c r="P65" s="623"/>
      <c r="Q65" s="627">
        <f t="shared" si="6"/>
        <v>0</v>
      </c>
      <c r="R65" s="627">
        <f t="shared" si="4"/>
        <v>0</v>
      </c>
      <c r="S65" s="627">
        <f t="shared" si="4"/>
        <v>0</v>
      </c>
      <c r="T65" s="621" t="str">
        <f>$W$11</f>
        <v>2514</v>
      </c>
      <c r="U65" s="622"/>
      <c r="V65" s="623"/>
      <c r="W65" s="608">
        <f t="shared" si="7"/>
        <v>0</v>
      </c>
      <c r="X65" s="608"/>
      <c r="Z65" s="278">
        <v>18</v>
      </c>
      <c r="AB65" s="8"/>
    </row>
    <row r="66" spans="1:28" ht="18" customHeight="1" x14ac:dyDescent="0.3">
      <c r="B66" s="645" t="s">
        <v>7</v>
      </c>
      <c r="C66" s="645"/>
      <c r="D66" s="645"/>
      <c r="E66" s="645"/>
      <c r="F66" s="646"/>
      <c r="G66" s="632" t="str">
        <f>'1 Deckblatt St 2023-05-03'!$I85</f>
        <v>Trainer, C-Lizenz</v>
      </c>
      <c r="H66" s="632"/>
      <c r="I66" s="632"/>
      <c r="J66" s="633"/>
      <c r="K66" s="63">
        <f t="shared" si="2"/>
        <v>0</v>
      </c>
      <c r="L66" s="410" t="str">
        <f t="shared" si="5"/>
        <v>2561</v>
      </c>
      <c r="M66" s="49">
        <f t="shared" si="8"/>
        <v>0</v>
      </c>
      <c r="N66" s="621" t="str">
        <f t="shared" si="3"/>
        <v>2560</v>
      </c>
      <c r="O66" s="622"/>
      <c r="P66" s="623"/>
      <c r="Q66" s="627">
        <f t="shared" si="6"/>
        <v>0</v>
      </c>
      <c r="R66" s="627">
        <f t="shared" si="4"/>
        <v>0</v>
      </c>
      <c r="S66" s="627">
        <f t="shared" si="4"/>
        <v>0</v>
      </c>
      <c r="T66" s="628" t="str">
        <f>$W$12</f>
        <v>2515</v>
      </c>
      <c r="U66" s="620"/>
      <c r="V66" s="620"/>
      <c r="W66" s="608">
        <f t="shared" si="7"/>
        <v>0</v>
      </c>
      <c r="X66" s="608"/>
      <c r="Z66" s="278">
        <v>18</v>
      </c>
      <c r="AB66" s="8"/>
    </row>
    <row r="67" spans="1:28" ht="18" customHeight="1" x14ac:dyDescent="0.3">
      <c r="B67" s="645" t="s">
        <v>7</v>
      </c>
      <c r="C67" s="645"/>
      <c r="D67" s="645"/>
      <c r="E67" s="645"/>
      <c r="F67" s="646"/>
      <c r="G67" s="632" t="str">
        <f>'1 Deckblatt St 2023-05-03'!$I86</f>
        <v>Physiotherapeut</v>
      </c>
      <c r="H67" s="632"/>
      <c r="I67" s="632"/>
      <c r="J67" s="633"/>
      <c r="K67" s="63">
        <f t="shared" si="2"/>
        <v>0</v>
      </c>
      <c r="L67" s="410" t="str">
        <f t="shared" si="5"/>
        <v>2561</v>
      </c>
      <c r="M67" s="49">
        <f t="shared" si="8"/>
        <v>0</v>
      </c>
      <c r="N67" s="621" t="str">
        <f t="shared" si="3"/>
        <v>2560</v>
      </c>
      <c r="O67" s="622"/>
      <c r="P67" s="623"/>
      <c r="Q67" s="627">
        <f t="shared" si="6"/>
        <v>0</v>
      </c>
      <c r="R67" s="627">
        <f t="shared" si="4"/>
        <v>0</v>
      </c>
      <c r="S67" s="627">
        <f t="shared" si="4"/>
        <v>0</v>
      </c>
      <c r="T67" s="620" t="s">
        <v>264</v>
      </c>
      <c r="U67" s="620"/>
      <c r="V67" s="620"/>
      <c r="W67" s="608">
        <f t="shared" si="7"/>
        <v>0</v>
      </c>
      <c r="X67" s="608"/>
      <c r="Z67" s="278">
        <v>18</v>
      </c>
      <c r="AB67" s="8"/>
    </row>
    <row r="68" spans="1:28" ht="18" customHeight="1" x14ac:dyDescent="0.3">
      <c r="B68" s="645" t="s">
        <v>7</v>
      </c>
      <c r="C68" s="645"/>
      <c r="D68" s="645"/>
      <c r="E68" s="645"/>
      <c r="F68" s="646"/>
      <c r="G68" s="632" t="str">
        <f>'1 Deckblatt St 2023-05-03'!$I87</f>
        <v>Sparringspartner</v>
      </c>
      <c r="H68" s="632"/>
      <c r="I68" s="632"/>
      <c r="J68" s="633"/>
      <c r="K68" s="63">
        <f t="shared" si="2"/>
        <v>0</v>
      </c>
      <c r="L68" s="410" t="str">
        <f t="shared" si="5"/>
        <v>2561</v>
      </c>
      <c r="M68" s="49">
        <f t="shared" si="8"/>
        <v>0</v>
      </c>
      <c r="N68" s="621" t="str">
        <f t="shared" si="3"/>
        <v>2560</v>
      </c>
      <c r="O68" s="622"/>
      <c r="P68" s="623"/>
      <c r="Q68" s="627">
        <f t="shared" si="6"/>
        <v>0</v>
      </c>
      <c r="R68" s="627">
        <f t="shared" si="4"/>
        <v>0</v>
      </c>
      <c r="S68" s="627">
        <f t="shared" si="4"/>
        <v>0</v>
      </c>
      <c r="T68" s="628" t="str">
        <f>$W$11</f>
        <v>2514</v>
      </c>
      <c r="U68" s="620"/>
      <c r="V68" s="620"/>
      <c r="W68" s="608">
        <f t="shared" si="7"/>
        <v>0</v>
      </c>
      <c r="X68" s="608"/>
      <c r="Z68" s="278">
        <v>18</v>
      </c>
      <c r="AB68" s="8"/>
    </row>
    <row r="69" spans="1:28" ht="18" customHeight="1" x14ac:dyDescent="0.3">
      <c r="B69" s="645" t="s">
        <v>7</v>
      </c>
      <c r="C69" s="645"/>
      <c r="D69" s="645"/>
      <c r="E69" s="645"/>
      <c r="F69" s="646"/>
      <c r="G69" s="632" t="str">
        <f>'1 Deckblatt St 2023-05-03'!$I88</f>
        <v>Ehrenamtliche</v>
      </c>
      <c r="H69" s="632"/>
      <c r="I69" s="632"/>
      <c r="J69" s="633"/>
      <c r="K69" s="63">
        <f t="shared" si="2"/>
        <v>0</v>
      </c>
      <c r="L69" s="410" t="str">
        <f>$W$16</f>
        <v>2565</v>
      </c>
      <c r="M69" s="49">
        <f t="shared" si="8"/>
        <v>0</v>
      </c>
      <c r="N69" s="621" t="str">
        <f t="shared" si="3"/>
        <v>2560</v>
      </c>
      <c r="O69" s="622"/>
      <c r="P69" s="623"/>
      <c r="Q69" s="627">
        <f t="shared" si="6"/>
        <v>0</v>
      </c>
      <c r="R69" s="627">
        <f t="shared" si="4"/>
        <v>0</v>
      </c>
      <c r="S69" s="627">
        <f t="shared" si="4"/>
        <v>0</v>
      </c>
      <c r="T69" s="620" t="s">
        <v>264</v>
      </c>
      <c r="U69" s="620"/>
      <c r="V69" s="620"/>
      <c r="W69" s="608">
        <f t="shared" si="7"/>
        <v>0</v>
      </c>
      <c r="X69" s="608"/>
      <c r="Z69" s="278">
        <v>18</v>
      </c>
      <c r="AB69" s="8"/>
    </row>
    <row r="70" spans="1:28" ht="10.199999999999999" customHeight="1" x14ac:dyDescent="0.3">
      <c r="B70" s="611"/>
      <c r="C70" s="612"/>
      <c r="D70" s="612"/>
      <c r="E70" s="612"/>
      <c r="F70" s="612"/>
      <c r="G70" s="612"/>
      <c r="H70" s="612"/>
      <c r="I70" s="612"/>
      <c r="J70" s="612"/>
      <c r="K70" s="612"/>
      <c r="L70" s="612"/>
      <c r="M70" s="612"/>
      <c r="N70" s="612"/>
      <c r="O70" s="612"/>
      <c r="P70" s="612"/>
      <c r="Q70" s="612"/>
      <c r="R70" s="612"/>
      <c r="S70" s="612"/>
      <c r="T70" s="612"/>
      <c r="U70" s="612"/>
      <c r="V70" s="612"/>
      <c r="W70" s="612"/>
      <c r="X70" s="613"/>
      <c r="Z70" s="278">
        <v>10</v>
      </c>
    </row>
    <row r="71" spans="1:28" ht="18" customHeight="1" x14ac:dyDescent="0.3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X71" s="1"/>
    </row>
    <row r="72" spans="1:28" ht="18" hidden="1" customHeight="1" x14ac:dyDescent="0.3">
      <c r="A72" s="278">
        <v>4</v>
      </c>
      <c r="B72" s="278">
        <v>4.1399999999999997</v>
      </c>
      <c r="C72" s="278">
        <v>3.14</v>
      </c>
      <c r="D72" s="278">
        <v>22.71</v>
      </c>
      <c r="E72" s="278">
        <v>3.57</v>
      </c>
      <c r="F72" s="278">
        <v>2.57</v>
      </c>
      <c r="G72" s="278">
        <v>10</v>
      </c>
      <c r="H72" s="278">
        <v>13.57</v>
      </c>
      <c r="I72" s="278">
        <v>2</v>
      </c>
      <c r="J72" s="278">
        <v>2</v>
      </c>
      <c r="K72" s="278">
        <v>9</v>
      </c>
      <c r="L72" s="278">
        <v>9</v>
      </c>
      <c r="M72" s="278">
        <v>9</v>
      </c>
      <c r="N72" s="278">
        <v>2.57</v>
      </c>
      <c r="O72" s="278">
        <v>2.57</v>
      </c>
      <c r="P72" s="278">
        <v>2.57</v>
      </c>
      <c r="Q72" s="278">
        <v>2.57</v>
      </c>
      <c r="R72" s="278">
        <v>2.57</v>
      </c>
      <c r="S72" s="278">
        <v>2.4300000000000002</v>
      </c>
      <c r="T72" s="278">
        <v>2.57</v>
      </c>
      <c r="U72" s="278">
        <v>2.57</v>
      </c>
      <c r="V72" s="278">
        <v>2.57</v>
      </c>
      <c r="W72" s="278">
        <v>8</v>
      </c>
      <c r="X72" s="6">
        <v>0.92</v>
      </c>
      <c r="Y72" s="278">
        <f>SUM(A72:X72)</f>
        <v>126.60999999999996</v>
      </c>
      <c r="Z72" s="278">
        <f>SUM(Z2:Z70)</f>
        <v>1248</v>
      </c>
    </row>
    <row r="73" spans="1:28" ht="18" hidden="1" customHeight="1" x14ac:dyDescent="0.3"/>
    <row r="74" spans="1:28" s="3" customFormat="1" ht="18" hidden="1" customHeight="1" x14ac:dyDescent="0.3">
      <c r="D74" s="629" t="s">
        <v>143</v>
      </c>
      <c r="E74" s="630"/>
      <c r="F74" s="631"/>
      <c r="G74" s="306">
        <f>G33-G34</f>
        <v>0</v>
      </c>
      <c r="H74" s="6"/>
      <c r="I74" s="6"/>
      <c r="J74" s="6"/>
      <c r="K74" s="6"/>
      <c r="L74" s="629" t="s">
        <v>224</v>
      </c>
      <c r="M74" s="630"/>
      <c r="N74" s="630"/>
      <c r="O74" s="630"/>
      <c r="P74" s="630"/>
      <c r="Q74" s="630"/>
      <c r="R74" s="631"/>
      <c r="S74" s="634">
        <f>S31-S32</f>
        <v>0</v>
      </c>
      <c r="T74" s="634"/>
      <c r="U74" s="634"/>
      <c r="V74" s="634"/>
      <c r="X74" s="6"/>
      <c r="Y74" s="6"/>
      <c r="Z74" s="6"/>
    </row>
    <row r="75" spans="1:28" ht="18" hidden="1" customHeight="1" x14ac:dyDescent="0.3"/>
    <row r="76" spans="1:28" ht="18" hidden="1" customHeight="1" x14ac:dyDescent="0.3">
      <c r="K76" s="397">
        <f>SUM(K62:K69)</f>
        <v>0</v>
      </c>
      <c r="M76" s="397">
        <f>SUM(M62:M69)</f>
        <v>0</v>
      </c>
      <c r="Q76" s="720">
        <f>SUM(Q62:Q69)</f>
        <v>0</v>
      </c>
      <c r="R76" s="449"/>
      <c r="S76" s="449"/>
      <c r="W76" s="113">
        <f>SUM(W62:X69)</f>
        <v>0</v>
      </c>
    </row>
    <row r="77" spans="1:28" ht="18" customHeight="1" x14ac:dyDescent="0.3"/>
    <row r="78" spans="1:28" ht="18" customHeight="1" x14ac:dyDescent="0.3"/>
    <row r="79" spans="1:28" ht="18" customHeight="1" x14ac:dyDescent="0.3"/>
    <row r="80" spans="1:28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  <row r="134" ht="18" customHeight="1" x14ac:dyDescent="0.3"/>
    <row r="135" ht="18" customHeight="1" x14ac:dyDescent="0.3"/>
    <row r="136" ht="18" customHeight="1" x14ac:dyDescent="0.3"/>
    <row r="137" ht="18" customHeight="1" x14ac:dyDescent="0.3"/>
    <row r="138" ht="18" customHeight="1" x14ac:dyDescent="0.3"/>
    <row r="139" ht="18" customHeight="1" x14ac:dyDescent="0.3"/>
    <row r="140" ht="18" customHeight="1" x14ac:dyDescent="0.3"/>
    <row r="141" ht="18" customHeight="1" x14ac:dyDescent="0.3"/>
    <row r="142" ht="18" customHeight="1" x14ac:dyDescent="0.3"/>
    <row r="143" ht="18" customHeight="1" x14ac:dyDescent="0.3"/>
    <row r="144" ht="18" customHeight="1" x14ac:dyDescent="0.3"/>
    <row r="145" ht="18" customHeight="1" x14ac:dyDescent="0.3"/>
    <row r="146" ht="18" customHeight="1" x14ac:dyDescent="0.3"/>
    <row r="147" ht="18" customHeight="1" x14ac:dyDescent="0.3"/>
    <row r="148" ht="18" customHeight="1" x14ac:dyDescent="0.3"/>
    <row r="149" ht="18" customHeight="1" x14ac:dyDescent="0.3"/>
    <row r="150" ht="18" customHeight="1" x14ac:dyDescent="0.3"/>
    <row r="151" ht="18" customHeight="1" x14ac:dyDescent="0.3"/>
    <row r="152" ht="18" customHeight="1" x14ac:dyDescent="0.3"/>
    <row r="153" ht="18" customHeight="1" x14ac:dyDescent="0.3"/>
    <row r="154" ht="18" customHeight="1" x14ac:dyDescent="0.3"/>
    <row r="155" ht="18" customHeight="1" x14ac:dyDescent="0.3"/>
    <row r="156" ht="18" customHeight="1" x14ac:dyDescent="0.3"/>
    <row r="157" ht="18" customHeight="1" x14ac:dyDescent="0.3"/>
    <row r="158" ht="18" customHeight="1" x14ac:dyDescent="0.3"/>
    <row r="159" ht="18" customHeight="1" x14ac:dyDescent="0.3"/>
    <row r="160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</sheetData>
  <sheetProtection selectLockedCells="1"/>
  <mergeCells count="342">
    <mergeCell ref="C37:E37"/>
    <mergeCell ref="F40:G40"/>
    <mergeCell ref="F37:G37"/>
    <mergeCell ref="Q76:S76"/>
    <mergeCell ref="O25:R25"/>
    <mergeCell ref="B25:N25"/>
    <mergeCell ref="L74:R74"/>
    <mergeCell ref="B45:G45"/>
    <mergeCell ref="C29:E29"/>
    <mergeCell ref="D28:E28"/>
    <mergeCell ref="C30:E30"/>
    <mergeCell ref="B35:C35"/>
    <mergeCell ref="B46:B47"/>
    <mergeCell ref="C46:D47"/>
    <mergeCell ref="E46:G47"/>
    <mergeCell ref="H46:J47"/>
    <mergeCell ref="C53:D53"/>
    <mergeCell ref="E53:G53"/>
    <mergeCell ref="H53:J53"/>
    <mergeCell ref="C54:D54"/>
    <mergeCell ref="E54:G54"/>
    <mergeCell ref="H54:J54"/>
    <mergeCell ref="C48:D48"/>
    <mergeCell ref="E48:G48"/>
    <mergeCell ref="B34:C34"/>
    <mergeCell ref="B33:C33"/>
    <mergeCell ref="B32:C32"/>
    <mergeCell ref="C15:G15"/>
    <mergeCell ref="H19:N19"/>
    <mergeCell ref="H17:N17"/>
    <mergeCell ref="H18:N18"/>
    <mergeCell ref="D32:F32"/>
    <mergeCell ref="C31:E31"/>
    <mergeCell ref="B28:C28"/>
    <mergeCell ref="B26:X26"/>
    <mergeCell ref="W25:X25"/>
    <mergeCell ref="C24:G24"/>
    <mergeCell ref="H22:N22"/>
    <mergeCell ref="W21:X21"/>
    <mergeCell ref="O23:R23"/>
    <mergeCell ref="O24:R24"/>
    <mergeCell ref="B27:G27"/>
    <mergeCell ref="S19:V19"/>
    <mergeCell ref="C22:G22"/>
    <mergeCell ref="C23:G23"/>
    <mergeCell ref="S28:V28"/>
    <mergeCell ref="W16:X16"/>
    <mergeCell ref="W18:X18"/>
    <mergeCell ref="C9:G9"/>
    <mergeCell ref="C10:G10"/>
    <mergeCell ref="C8:G8"/>
    <mergeCell ref="C11:G11"/>
    <mergeCell ref="C12:G12"/>
    <mergeCell ref="C13:G13"/>
    <mergeCell ref="O14:R14"/>
    <mergeCell ref="C18:G18"/>
    <mergeCell ref="C19:G19"/>
    <mergeCell ref="O9:R9"/>
    <mergeCell ref="C14:G14"/>
    <mergeCell ref="O15:R15"/>
    <mergeCell ref="O16:R16"/>
    <mergeCell ref="W48:X48"/>
    <mergeCell ref="W29:X29"/>
    <mergeCell ref="W23:X23"/>
    <mergeCell ref="H28:J28"/>
    <mergeCell ref="H29:J29"/>
    <mergeCell ref="M46:P46"/>
    <mergeCell ref="W32:X32"/>
    <mergeCell ref="W33:X33"/>
    <mergeCell ref="S43:V43"/>
    <mergeCell ref="W28:X28"/>
    <mergeCell ref="S23:V23"/>
    <mergeCell ref="S37:V37"/>
    <mergeCell ref="L38:N38"/>
    <mergeCell ref="S29:V29"/>
    <mergeCell ref="S30:V30"/>
    <mergeCell ref="B36:X36"/>
    <mergeCell ref="F38:G38"/>
    <mergeCell ref="F39:G39"/>
    <mergeCell ref="D33:F33"/>
    <mergeCell ref="D34:F34"/>
    <mergeCell ref="S31:V31"/>
    <mergeCell ref="S33:V33"/>
    <mergeCell ref="H30:J30"/>
    <mergeCell ref="S32:V32"/>
    <mergeCell ref="S8:V8"/>
    <mergeCell ref="W13:X13"/>
    <mergeCell ref="O8:R8"/>
    <mergeCell ref="O11:R11"/>
    <mergeCell ref="O12:R12"/>
    <mergeCell ref="T60:V60"/>
    <mergeCell ref="W60:X60"/>
    <mergeCell ref="L33:R33"/>
    <mergeCell ref="W30:X30"/>
    <mergeCell ref="T48:V48"/>
    <mergeCell ref="L37:N37"/>
    <mergeCell ref="S24:V24"/>
    <mergeCell ref="S22:V22"/>
    <mergeCell ref="S20:V20"/>
    <mergeCell ref="S21:V21"/>
    <mergeCell ref="S18:V18"/>
    <mergeCell ref="W9:X9"/>
    <mergeCell ref="W8:X8"/>
    <mergeCell ref="W14:X14"/>
    <mergeCell ref="S9:V9"/>
    <mergeCell ref="W46:X47"/>
    <mergeCell ref="N47:P47"/>
    <mergeCell ref="Q47:S47"/>
    <mergeCell ref="T47:V47"/>
    <mergeCell ref="B7:G7"/>
    <mergeCell ref="S25:V25"/>
    <mergeCell ref="W17:X17"/>
    <mergeCell ref="S13:V13"/>
    <mergeCell ref="C16:G16"/>
    <mergeCell ref="S14:V14"/>
    <mergeCell ref="S15:V15"/>
    <mergeCell ref="C17:G17"/>
    <mergeCell ref="O22:R22"/>
    <mergeCell ref="I7:M7"/>
    <mergeCell ref="T7:U7"/>
    <mergeCell ref="P7:S7"/>
    <mergeCell ref="N7:O7"/>
    <mergeCell ref="W11:X11"/>
    <mergeCell ref="W12:X12"/>
    <mergeCell ref="S12:V12"/>
    <mergeCell ref="H11:N11"/>
    <mergeCell ref="H12:N12"/>
    <mergeCell ref="H13:N13"/>
    <mergeCell ref="H14:N14"/>
    <mergeCell ref="H15:N15"/>
    <mergeCell ref="H16:N16"/>
    <mergeCell ref="S11:V11"/>
    <mergeCell ref="O13:R13"/>
    <mergeCell ref="C51:D51"/>
    <mergeCell ref="E51:G51"/>
    <mergeCell ref="H51:J51"/>
    <mergeCell ref="C52:D52"/>
    <mergeCell ref="E52:G52"/>
    <mergeCell ref="H52:J52"/>
    <mergeCell ref="C49:D49"/>
    <mergeCell ref="E49:G49"/>
    <mergeCell ref="H49:J49"/>
    <mergeCell ref="C50:D50"/>
    <mergeCell ref="E50:G50"/>
    <mergeCell ref="H50:J50"/>
    <mergeCell ref="H48:J48"/>
    <mergeCell ref="T51:V51"/>
    <mergeCell ref="W51:X51"/>
    <mergeCell ref="C59:D59"/>
    <mergeCell ref="E59:G59"/>
    <mergeCell ref="H59:J59"/>
    <mergeCell ref="N49:P49"/>
    <mergeCell ref="Q49:S49"/>
    <mergeCell ref="T49:V49"/>
    <mergeCell ref="N52:P52"/>
    <mergeCell ref="Q52:S52"/>
    <mergeCell ref="T52:V52"/>
    <mergeCell ref="N55:P55"/>
    <mergeCell ref="C57:D57"/>
    <mergeCell ref="E57:G57"/>
    <mergeCell ref="H57:J57"/>
    <mergeCell ref="C58:D58"/>
    <mergeCell ref="E58:G58"/>
    <mergeCell ref="H58:J58"/>
    <mergeCell ref="C55:D55"/>
    <mergeCell ref="E55:G55"/>
    <mergeCell ref="H55:J55"/>
    <mergeCell ref="C56:D56"/>
    <mergeCell ref="E56:G56"/>
    <mergeCell ref="Q46:V46"/>
    <mergeCell ref="T57:V57"/>
    <mergeCell ref="T55:V55"/>
    <mergeCell ref="N56:P56"/>
    <mergeCell ref="Q56:S56"/>
    <mergeCell ref="T56:V56"/>
    <mergeCell ref="N53:P53"/>
    <mergeCell ref="Q53:S53"/>
    <mergeCell ref="T53:V53"/>
    <mergeCell ref="N54:P54"/>
    <mergeCell ref="Q54:S54"/>
    <mergeCell ref="T54:V54"/>
    <mergeCell ref="N50:P50"/>
    <mergeCell ref="Q50:S50"/>
    <mergeCell ref="T50:V50"/>
    <mergeCell ref="N51:P51"/>
    <mergeCell ref="Q66:S66"/>
    <mergeCell ref="T66:V66"/>
    <mergeCell ref="W66:X66"/>
    <mergeCell ref="N63:P63"/>
    <mergeCell ref="Q63:S63"/>
    <mergeCell ref="T63:V63"/>
    <mergeCell ref="W63:X63"/>
    <mergeCell ref="N64:P64"/>
    <mergeCell ref="Q51:S51"/>
    <mergeCell ref="N62:P62"/>
    <mergeCell ref="Q62:S62"/>
    <mergeCell ref="T62:V62"/>
    <mergeCell ref="W62:X62"/>
    <mergeCell ref="N59:P59"/>
    <mergeCell ref="N60:P60"/>
    <mergeCell ref="Q60:S60"/>
    <mergeCell ref="W57:X57"/>
    <mergeCell ref="N58:P58"/>
    <mergeCell ref="Q58:S58"/>
    <mergeCell ref="T58:V58"/>
    <mergeCell ref="W58:X58"/>
    <mergeCell ref="W55:X55"/>
    <mergeCell ref="W56:X56"/>
    <mergeCell ref="W52:X52"/>
    <mergeCell ref="B65:F65"/>
    <mergeCell ref="B66:F66"/>
    <mergeCell ref="B67:F67"/>
    <mergeCell ref="B68:F68"/>
    <mergeCell ref="B69:F69"/>
    <mergeCell ref="G62:J62"/>
    <mergeCell ref="G63:J63"/>
    <mergeCell ref="G64:J64"/>
    <mergeCell ref="G65:J65"/>
    <mergeCell ref="G66:J66"/>
    <mergeCell ref="G67:J67"/>
    <mergeCell ref="G68:J68"/>
    <mergeCell ref="W64:X64"/>
    <mergeCell ref="L28:R28"/>
    <mergeCell ref="L29:R29"/>
    <mergeCell ref="L30:R30"/>
    <mergeCell ref="L31:R31"/>
    <mergeCell ref="L32:R32"/>
    <mergeCell ref="F41:G41"/>
    <mergeCell ref="W31:X31"/>
    <mergeCell ref="S41:V41"/>
    <mergeCell ref="W50:X50"/>
    <mergeCell ref="B62:F62"/>
    <mergeCell ref="B63:F63"/>
    <mergeCell ref="B64:F64"/>
    <mergeCell ref="W53:X53"/>
    <mergeCell ref="W54:X54"/>
    <mergeCell ref="W49:X49"/>
    <mergeCell ref="H56:J56"/>
    <mergeCell ref="F42:G42"/>
    <mergeCell ref="N57:P57"/>
    <mergeCell ref="Q57:S57"/>
    <mergeCell ref="Q55:S55"/>
    <mergeCell ref="N48:P48"/>
    <mergeCell ref="Q48:S48"/>
    <mergeCell ref="K46:L46"/>
    <mergeCell ref="S16:V16"/>
    <mergeCell ref="S17:V17"/>
    <mergeCell ref="O17:R17"/>
    <mergeCell ref="O18:R18"/>
    <mergeCell ref="O19:R19"/>
    <mergeCell ref="O20:R20"/>
    <mergeCell ref="O21:R21"/>
    <mergeCell ref="C20:G20"/>
    <mergeCell ref="C21:G21"/>
    <mergeCell ref="H20:N20"/>
    <mergeCell ref="H21:N21"/>
    <mergeCell ref="B70:X70"/>
    <mergeCell ref="Q69:S69"/>
    <mergeCell ref="T69:V69"/>
    <mergeCell ref="N67:P67"/>
    <mergeCell ref="Q67:S67"/>
    <mergeCell ref="T67:V67"/>
    <mergeCell ref="W67:X67"/>
    <mergeCell ref="N68:P68"/>
    <mergeCell ref="D74:F74"/>
    <mergeCell ref="Q68:S68"/>
    <mergeCell ref="T68:V68"/>
    <mergeCell ref="W68:X68"/>
    <mergeCell ref="G69:J69"/>
    <mergeCell ref="S74:V74"/>
    <mergeCell ref="S39:V39"/>
    <mergeCell ref="L42:N42"/>
    <mergeCell ref="L43:N43"/>
    <mergeCell ref="W69:X69"/>
    <mergeCell ref="H34:J34"/>
    <mergeCell ref="C43:H43"/>
    <mergeCell ref="L39:N39"/>
    <mergeCell ref="H35:J35"/>
    <mergeCell ref="H45:X45"/>
    <mergeCell ref="O37:R37"/>
    <mergeCell ref="B61:X61"/>
    <mergeCell ref="B60:J60"/>
    <mergeCell ref="Q59:S59"/>
    <mergeCell ref="T59:V59"/>
    <mergeCell ref="N69:P69"/>
    <mergeCell ref="D35:F35"/>
    <mergeCell ref="N65:P65"/>
    <mergeCell ref="Q65:S65"/>
    <mergeCell ref="T65:V65"/>
    <mergeCell ref="W65:X65"/>
    <mergeCell ref="N66:P66"/>
    <mergeCell ref="W59:X59"/>
    <mergeCell ref="Q64:S64"/>
    <mergeCell ref="T64:V64"/>
    <mergeCell ref="B2:R2"/>
    <mergeCell ref="B5:R5"/>
    <mergeCell ref="B6:X6"/>
    <mergeCell ref="H8:N8"/>
    <mergeCell ref="H27:J27"/>
    <mergeCell ref="G4:R4"/>
    <mergeCell ref="S2:X2"/>
    <mergeCell ref="H23:N23"/>
    <mergeCell ref="B3:R3"/>
    <mergeCell ref="B4:F4"/>
    <mergeCell ref="K27:X27"/>
    <mergeCell ref="T4:W4"/>
    <mergeCell ref="S10:V10"/>
    <mergeCell ref="O10:R10"/>
    <mergeCell ref="V7:X7"/>
    <mergeCell ref="T3:W3"/>
    <mergeCell ref="W10:X10"/>
    <mergeCell ref="H9:N9"/>
    <mergeCell ref="H10:N10"/>
    <mergeCell ref="W15:X15"/>
    <mergeCell ref="W22:X22"/>
    <mergeCell ref="W24:X24"/>
    <mergeCell ref="W19:X19"/>
    <mergeCell ref="W20:X20"/>
    <mergeCell ref="S5:X5"/>
    <mergeCell ref="K34:X34"/>
    <mergeCell ref="K35:X35"/>
    <mergeCell ref="L41:N41"/>
    <mergeCell ref="H24:N24"/>
    <mergeCell ref="O43:R43"/>
    <mergeCell ref="O41:R41"/>
    <mergeCell ref="B44:X44"/>
    <mergeCell ref="C41:E41"/>
    <mergeCell ref="S40:V40"/>
    <mergeCell ref="S38:V38"/>
    <mergeCell ref="O42:R42"/>
    <mergeCell ref="O40:R40"/>
    <mergeCell ref="S42:V42"/>
    <mergeCell ref="C39:E39"/>
    <mergeCell ref="C40:E40"/>
    <mergeCell ref="O39:R39"/>
    <mergeCell ref="C38:E38"/>
    <mergeCell ref="L40:N40"/>
    <mergeCell ref="H31:J31"/>
    <mergeCell ref="H32:J32"/>
    <mergeCell ref="H33:J33"/>
    <mergeCell ref="C42:E42"/>
    <mergeCell ref="O38:R38"/>
  </mergeCells>
  <printOptions horizontalCentered="1"/>
  <pageMargins left="0.78740157480314965" right="0.39370078740157483" top="0.39370078740157483" bottom="0.39370078740157483" header="0" footer="0"/>
  <pageSetup paperSize="9" scale="63" orientation="portrait" r:id="rId1"/>
  <headerFooter>
    <oddFooter xml:space="preserve">&amp;L        &amp;F / &amp;A&amp;R© W.Renz(TTBW)2011  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0">
    <tabColor rgb="FF92D050"/>
  </sheetPr>
  <dimension ref="A1:AH510"/>
  <sheetViews>
    <sheetView showGridLines="0" view="pageBreakPreview" zoomScaleNormal="100" zoomScaleSheetLayoutView="100" workbookViewId="0">
      <selection activeCell="M3" sqref="M3:N3"/>
    </sheetView>
  </sheetViews>
  <sheetFormatPr baseColWidth="10" defaultColWidth="11.44140625" defaultRowHeight="14.7" customHeight="1" x14ac:dyDescent="0.3"/>
  <cols>
    <col min="1" max="1" width="1.6640625" style="199" customWidth="1"/>
    <col min="2" max="4" width="10.6640625" style="204" customWidth="1"/>
    <col min="5" max="5" width="11.6640625" style="204" customWidth="1"/>
    <col min="6" max="6" width="10.6640625" style="204" customWidth="1"/>
    <col min="7" max="7" width="12.33203125" style="204" customWidth="1"/>
    <col min="8" max="8" width="3.33203125" style="204" customWidth="1"/>
    <col min="9" max="10" width="10.6640625" style="204" customWidth="1"/>
    <col min="11" max="12" width="7.6640625" style="204" customWidth="1"/>
    <col min="13" max="13" width="8.6640625" style="204" customWidth="1"/>
    <col min="14" max="14" width="14.6640625" style="204" customWidth="1"/>
    <col min="15" max="16" width="2.6640625" style="200" customWidth="1"/>
    <col min="17" max="17" width="3.5546875" style="204" hidden="1" customWidth="1"/>
    <col min="18" max="18" width="21.6640625" style="220" hidden="1" customWidth="1"/>
    <col min="19" max="19" width="5.6640625" style="334" hidden="1" customWidth="1"/>
    <col min="20" max="20" width="5.33203125" style="334" hidden="1" customWidth="1"/>
    <col min="21" max="21" width="8.44140625" style="220" hidden="1" customWidth="1"/>
    <col min="22" max="22" width="8.6640625" style="220" hidden="1" customWidth="1"/>
    <col min="23" max="23" width="2.33203125" style="220" hidden="1" customWidth="1"/>
    <col min="24" max="24" width="3" style="220" hidden="1" customWidth="1"/>
    <col min="25" max="29" width="4" style="220" hidden="1" customWidth="1"/>
    <col min="30" max="31" width="2.33203125" style="220" hidden="1" customWidth="1"/>
    <col min="32" max="32" width="20.33203125" style="220" hidden="1" customWidth="1"/>
    <col min="33" max="33" width="19.44140625" style="220" hidden="1" customWidth="1"/>
    <col min="34" max="34" width="20.33203125" style="204" bestFit="1" customWidth="1"/>
    <col min="35" max="35" width="9.33203125" style="204" bestFit="1" customWidth="1"/>
    <col min="36" max="36" width="2.33203125" style="204" bestFit="1" customWidth="1"/>
    <col min="37" max="37" width="9.33203125" style="204" bestFit="1" customWidth="1"/>
    <col min="38" max="38" width="4" style="204" customWidth="1"/>
    <col min="39" max="16384" width="11.44140625" style="204"/>
  </cols>
  <sheetData>
    <row r="1" spans="1:33" s="199" customFormat="1" ht="8.1" customHeight="1" x14ac:dyDescent="0.3">
      <c r="O1" s="200"/>
      <c r="P1" s="200"/>
      <c r="Q1" s="199">
        <v>8</v>
      </c>
      <c r="R1" s="220"/>
      <c r="S1" s="334"/>
      <c r="T1" s="334"/>
      <c r="U1" s="220"/>
      <c r="V1" s="220"/>
      <c r="W1" s="220"/>
      <c r="AE1" s="220"/>
      <c r="AF1" s="220"/>
      <c r="AG1" s="220"/>
    </row>
    <row r="2" spans="1:33" ht="8.1" customHeight="1" x14ac:dyDescent="0.3">
      <c r="B2" s="201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3"/>
      <c r="Q2" s="199">
        <v>8</v>
      </c>
      <c r="X2" s="342"/>
      <c r="Y2" s="342"/>
      <c r="Z2" s="342"/>
      <c r="AA2" s="342"/>
      <c r="AB2" s="342"/>
      <c r="AC2" s="342"/>
      <c r="AD2" s="342"/>
    </row>
    <row r="3" spans="1:33" ht="24" customHeight="1" x14ac:dyDescent="0.3">
      <c r="B3" s="781" t="s">
        <v>0</v>
      </c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599" t="str">
        <f>IF(Kostenstelle="","",Kostenstelle)</f>
        <v/>
      </c>
      <c r="N3" s="601"/>
      <c r="O3" s="326"/>
      <c r="P3" s="183"/>
      <c r="Q3" s="199">
        <v>24</v>
      </c>
      <c r="X3" s="783" t="s">
        <v>230</v>
      </c>
      <c r="Y3" s="783" t="s">
        <v>257</v>
      </c>
      <c r="Z3" s="783" t="s">
        <v>258</v>
      </c>
      <c r="AA3" s="783" t="s">
        <v>231</v>
      </c>
      <c r="AB3" s="776" t="s">
        <v>259</v>
      </c>
      <c r="AC3" s="776" t="s">
        <v>255</v>
      </c>
      <c r="AD3" s="779" t="s">
        <v>256</v>
      </c>
    </row>
    <row r="4" spans="1:33" ht="18" customHeight="1" x14ac:dyDescent="0.3">
      <c r="B4" s="804" t="s">
        <v>97</v>
      </c>
      <c r="C4" s="805"/>
      <c r="D4" s="806" t="str">
        <f>IF(Lehrgang="","",Lehrgang)</f>
        <v/>
      </c>
      <c r="E4" s="806"/>
      <c r="F4" s="806"/>
      <c r="G4" s="806"/>
      <c r="H4" s="806"/>
      <c r="I4" s="806"/>
      <c r="J4" s="806"/>
      <c r="K4" s="806"/>
      <c r="L4" s="806"/>
      <c r="M4" s="807" t="s">
        <v>1</v>
      </c>
      <c r="N4" s="807"/>
      <c r="O4" s="206"/>
      <c r="Q4" s="199">
        <v>18</v>
      </c>
      <c r="X4" s="783"/>
      <c r="Y4" s="783"/>
      <c r="Z4" s="783"/>
      <c r="AA4" s="783"/>
      <c r="AB4" s="777"/>
      <c r="AC4" s="777"/>
      <c r="AD4" s="779"/>
    </row>
    <row r="5" spans="1:33" ht="8.1" customHeight="1" x14ac:dyDescent="0.3">
      <c r="B5" s="325"/>
      <c r="C5" s="207"/>
      <c r="O5" s="206"/>
      <c r="Q5" s="199">
        <v>8</v>
      </c>
      <c r="X5" s="783"/>
      <c r="Y5" s="783"/>
      <c r="Z5" s="783"/>
      <c r="AA5" s="783"/>
      <c r="AB5" s="777"/>
      <c r="AC5" s="777"/>
      <c r="AD5" s="779"/>
    </row>
    <row r="6" spans="1:33" ht="16.2" customHeight="1" x14ac:dyDescent="0.3">
      <c r="B6" s="808" t="s">
        <v>160</v>
      </c>
      <c r="C6" s="809"/>
      <c r="D6" s="810" t="str">
        <f>IF(LG_Lokation="","",LG_Lokation)</f>
        <v/>
      </c>
      <c r="E6" s="810"/>
      <c r="F6" s="339" t="s">
        <v>14</v>
      </c>
      <c r="G6" s="811" t="str">
        <f>IF(Ort="","",Ort)</f>
        <v/>
      </c>
      <c r="H6" s="811"/>
      <c r="I6" s="811"/>
      <c r="J6" s="339" t="s">
        <v>186</v>
      </c>
      <c r="K6" s="812" t="str">
        <f>IF(Datum_vom="","",Datum_vom)</f>
        <v/>
      </c>
      <c r="L6" s="812"/>
      <c r="M6" s="339" t="s">
        <v>187</v>
      </c>
      <c r="N6" s="391" t="str">
        <f>IF(Datum_bis="","",Datum_bis)</f>
        <v/>
      </c>
      <c r="O6" s="76"/>
      <c r="P6" s="183"/>
      <c r="Q6" s="199">
        <v>16</v>
      </c>
      <c r="X6" s="783"/>
      <c r="Y6" s="783"/>
      <c r="Z6" s="783"/>
      <c r="AA6" s="783"/>
      <c r="AB6" s="777"/>
      <c r="AC6" s="777"/>
      <c r="AD6" s="779"/>
    </row>
    <row r="7" spans="1:33" ht="8.1" customHeight="1" x14ac:dyDescent="0.3"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5"/>
      <c r="Q7" s="199">
        <v>8</v>
      </c>
      <c r="X7" s="783"/>
      <c r="Y7" s="783"/>
      <c r="Z7" s="783"/>
      <c r="AA7" s="783"/>
      <c r="AB7" s="777"/>
      <c r="AC7" s="777"/>
      <c r="AD7" s="779"/>
    </row>
    <row r="8" spans="1:33" ht="8.1" customHeight="1" x14ac:dyDescent="0.3">
      <c r="B8" s="201"/>
      <c r="D8" s="210"/>
      <c r="O8" s="206"/>
      <c r="Q8" s="199">
        <v>8</v>
      </c>
      <c r="X8" s="783"/>
      <c r="Y8" s="783"/>
      <c r="Z8" s="783"/>
      <c r="AA8" s="783"/>
      <c r="AB8" s="777"/>
      <c r="AC8" s="777"/>
      <c r="AD8" s="779"/>
    </row>
    <row r="9" spans="1:33" ht="16.2" customHeight="1" x14ac:dyDescent="0.3">
      <c r="B9" s="813" t="s">
        <v>171</v>
      </c>
      <c r="C9" s="814"/>
      <c r="D9" s="815" t="str">
        <f>IF('1 Deckblatt St 2023-05-03'!$F$46="","",CONCATENATE('1 Deckblatt St 2023-05-03'!$G$46," ",'1 Deckblatt St 2023-05-03'!$F$46))</f>
        <v/>
      </c>
      <c r="E9" s="815"/>
      <c r="F9" s="815"/>
      <c r="G9" s="815"/>
      <c r="H9" s="182"/>
      <c r="I9" s="182"/>
      <c r="J9" s="211" t="s">
        <v>99</v>
      </c>
      <c r="K9" s="324">
        <v>1</v>
      </c>
      <c r="O9" s="184"/>
      <c r="P9" s="320"/>
      <c r="Q9" s="199">
        <v>16</v>
      </c>
      <c r="X9" s="783"/>
      <c r="Y9" s="783"/>
      <c r="Z9" s="783"/>
      <c r="AA9" s="783"/>
      <c r="AB9" s="777"/>
      <c r="AC9" s="777"/>
      <c r="AD9" s="779"/>
    </row>
    <row r="10" spans="1:33" ht="16.2" customHeight="1" x14ac:dyDescent="0.3">
      <c r="B10" s="813" t="s">
        <v>172</v>
      </c>
      <c r="C10" s="814"/>
      <c r="D10" s="816" t="str">
        <f>IF('1 Deckblatt St 2023-05-03'!$H$46="","",'1 Deckblatt St 2023-05-03'!$H$46)</f>
        <v/>
      </c>
      <c r="E10" s="816"/>
      <c r="F10" s="816"/>
      <c r="G10" s="816"/>
      <c r="H10" s="182"/>
      <c r="I10" s="182"/>
      <c r="J10" s="211" t="s">
        <v>165</v>
      </c>
      <c r="K10" s="780" t="str">
        <f>IF('1 Deckblatt St 2023-05-03'!$R$46=0,"",IF('1 Deckblatt St 2023-05-03'!$R$46=1,"F: Trainer-Angabe auf Blatt 1 fehlt",IF('1 Deckblatt St 2023-05-03'!$R$46=6,"F: Honorar-Angabe auf Blatt 1 ist falsch",'1 Deckblatt St 2023-05-03'!$J$46)))</f>
        <v/>
      </c>
      <c r="L10" s="780"/>
      <c r="M10" s="780"/>
      <c r="N10" s="780"/>
      <c r="O10" s="184"/>
      <c r="P10" s="320"/>
      <c r="Q10" s="199">
        <v>16</v>
      </c>
      <c r="X10" s="783"/>
      <c r="Y10" s="783"/>
      <c r="Z10" s="783"/>
      <c r="AA10" s="783"/>
      <c r="AB10" s="777"/>
      <c r="AC10" s="777"/>
      <c r="AD10" s="779"/>
    </row>
    <row r="11" spans="1:33" ht="8.1" customHeight="1" x14ac:dyDescent="0.3">
      <c r="B11" s="208"/>
      <c r="C11" s="209"/>
      <c r="D11" s="221"/>
      <c r="E11" s="221"/>
      <c r="F11" s="221"/>
      <c r="G11" s="221"/>
      <c r="H11" s="209"/>
      <c r="I11" s="209"/>
      <c r="J11" s="209"/>
      <c r="K11" s="209"/>
      <c r="L11" s="209"/>
      <c r="M11" s="209"/>
      <c r="N11" s="209"/>
      <c r="O11" s="205"/>
      <c r="Q11" s="199">
        <v>8</v>
      </c>
      <c r="X11" s="783"/>
      <c r="Y11" s="783"/>
      <c r="Z11" s="783"/>
      <c r="AA11" s="783"/>
      <c r="AB11" s="777"/>
      <c r="AC11" s="777"/>
      <c r="AD11" s="779"/>
    </row>
    <row r="12" spans="1:33" ht="8.1" customHeight="1" x14ac:dyDescent="0.3">
      <c r="Q12" s="199">
        <v>8</v>
      </c>
      <c r="X12" s="783"/>
      <c r="Y12" s="783"/>
      <c r="Z12" s="783"/>
      <c r="AA12" s="783"/>
      <c r="AB12" s="777"/>
      <c r="AC12" s="777"/>
      <c r="AD12" s="779"/>
    </row>
    <row r="13" spans="1:33" s="213" customFormat="1" ht="15" customHeight="1" x14ac:dyDescent="0.3">
      <c r="A13" s="212"/>
      <c r="B13" s="784" t="s">
        <v>38</v>
      </c>
      <c r="C13" s="784" t="s">
        <v>157</v>
      </c>
      <c r="D13" s="784"/>
      <c r="E13" s="784"/>
      <c r="F13" s="784" t="s">
        <v>164</v>
      </c>
      <c r="G13" s="784"/>
      <c r="H13" s="786" t="s">
        <v>227</v>
      </c>
      <c r="I13" s="787"/>
      <c r="J13" s="788"/>
      <c r="K13" s="795" t="s">
        <v>158</v>
      </c>
      <c r="L13" s="796"/>
      <c r="M13" s="796"/>
      <c r="N13" s="796"/>
      <c r="O13" s="797"/>
      <c r="Q13" s="199">
        <v>15</v>
      </c>
      <c r="R13" s="335"/>
      <c r="S13" s="336"/>
      <c r="T13" s="336"/>
      <c r="U13" s="335"/>
      <c r="V13" s="335"/>
      <c r="W13" s="335"/>
      <c r="X13" s="783"/>
      <c r="Y13" s="783"/>
      <c r="Z13" s="783"/>
      <c r="AA13" s="783"/>
      <c r="AB13" s="777"/>
      <c r="AC13" s="777"/>
      <c r="AD13" s="779"/>
      <c r="AE13" s="771" t="s">
        <v>247</v>
      </c>
      <c r="AF13" s="771"/>
      <c r="AG13" s="772"/>
    </row>
    <row r="14" spans="1:33" s="213" customFormat="1" ht="15" customHeight="1" thickBot="1" x14ac:dyDescent="0.35">
      <c r="A14" s="212"/>
      <c r="B14" s="785"/>
      <c r="C14" s="390" t="s">
        <v>144</v>
      </c>
      <c r="D14" s="390" t="s">
        <v>145</v>
      </c>
      <c r="E14" s="390" t="s">
        <v>163</v>
      </c>
      <c r="F14" s="390" t="s">
        <v>62</v>
      </c>
      <c r="G14" s="390" t="s">
        <v>28</v>
      </c>
      <c r="H14" s="789"/>
      <c r="I14" s="790"/>
      <c r="J14" s="791"/>
      <c r="K14" s="798"/>
      <c r="L14" s="799"/>
      <c r="M14" s="799"/>
      <c r="N14" s="799"/>
      <c r="O14" s="800"/>
      <c r="Q14" s="199">
        <v>15</v>
      </c>
      <c r="R14" s="335"/>
      <c r="S14" s="336"/>
      <c r="T14" s="336"/>
      <c r="U14" s="335"/>
      <c r="V14" s="335"/>
      <c r="W14" s="335"/>
      <c r="X14" s="783"/>
      <c r="Y14" s="783"/>
      <c r="Z14" s="783"/>
      <c r="AA14" s="783"/>
      <c r="AB14" s="778"/>
      <c r="AC14" s="778"/>
      <c r="AD14" s="779"/>
      <c r="AE14" s="335"/>
      <c r="AF14" s="335"/>
      <c r="AG14" s="335"/>
    </row>
    <row r="15" spans="1:33" ht="12" customHeight="1" thickBot="1" x14ac:dyDescent="0.35">
      <c r="B15" s="214" t="s">
        <v>166</v>
      </c>
      <c r="C15" s="214" t="s">
        <v>167</v>
      </c>
      <c r="D15" s="214" t="s">
        <v>167</v>
      </c>
      <c r="E15" s="214" t="s">
        <v>167</v>
      </c>
      <c r="F15" s="214" t="s">
        <v>168</v>
      </c>
      <c r="G15" s="327" t="s">
        <v>226</v>
      </c>
      <c r="H15" s="792"/>
      <c r="I15" s="793"/>
      <c r="J15" s="794"/>
      <c r="K15" s="801"/>
      <c r="L15" s="802"/>
      <c r="M15" s="802"/>
      <c r="N15" s="802"/>
      <c r="O15" s="803"/>
      <c r="P15" s="213"/>
      <c r="Q15" s="199">
        <v>12</v>
      </c>
      <c r="U15" s="773" t="s">
        <v>181</v>
      </c>
      <c r="V15" s="773"/>
      <c r="X15" s="340" t="s">
        <v>244</v>
      </c>
      <c r="Y15" s="340">
        <v>2</v>
      </c>
      <c r="Z15" s="366" t="s">
        <v>52</v>
      </c>
      <c r="AA15" s="340">
        <v>4</v>
      </c>
      <c r="AB15" s="340">
        <v>5</v>
      </c>
      <c r="AC15" s="340">
        <v>6</v>
      </c>
      <c r="AD15" s="355"/>
      <c r="AE15" s="774" t="s">
        <v>248</v>
      </c>
      <c r="AF15" s="775"/>
      <c r="AG15" s="365" t="s">
        <v>246</v>
      </c>
    </row>
    <row r="16" spans="1:33" ht="21" customHeight="1" x14ac:dyDescent="0.3">
      <c r="B16" s="269"/>
      <c r="C16" s="341"/>
      <c r="D16" s="341"/>
      <c r="E16" s="215" t="str">
        <f>IF(AND(X16=1,AD16=0),D16-C16,"")</f>
        <v/>
      </c>
      <c r="F16" s="270"/>
      <c r="G16" s="271"/>
      <c r="H16" s="757"/>
      <c r="I16" s="758"/>
      <c r="J16" s="759"/>
      <c r="K16" s="760"/>
      <c r="L16" s="761"/>
      <c r="M16" s="761"/>
      <c r="N16" s="761"/>
      <c r="O16" s="762"/>
      <c r="P16" s="322"/>
      <c r="Q16" s="199">
        <v>21</v>
      </c>
      <c r="R16" s="68" t="s">
        <v>120</v>
      </c>
      <c r="S16" s="188" t="s">
        <v>121</v>
      </c>
      <c r="T16" s="189" t="s">
        <v>61</v>
      </c>
      <c r="U16" s="337" t="s">
        <v>9</v>
      </c>
      <c r="V16" s="337" t="s">
        <v>90</v>
      </c>
      <c r="X16" s="372">
        <f>IF(AND(COUNT(B16:B31&gt;0),OR(NOT(C16=""),NOT(D16=""))),1,0)</f>
        <v>0</v>
      </c>
      <c r="Y16" s="337">
        <f>IF(X16=0,0,IF(C16="",2,0))</f>
        <v>0</v>
      </c>
      <c r="Z16" s="337">
        <f>IF(X16=0,0,IF(D16="",3,0))</f>
        <v>0</v>
      </c>
      <c r="AA16" s="337">
        <f>IF(X16=0,0,IF(D16&lt;C16,4,0))</f>
        <v>0</v>
      </c>
      <c r="AB16" s="337">
        <f>IF(X16=0,0,IF(OR(ISERROR(HOUR(C16)),ISERROR(HOUR(D16))),2,IF(AND(DAY(C16)=0,MONTH(C16)=1,YEAR(C16)=1900,DAY(D16)=0,MONTH(D16)=1,YEAR(D16)=1900),0,5)))</f>
        <v>0</v>
      </c>
      <c r="AC16" s="337">
        <f>IF(X16=0,0,IF(B16="",IF(C16&lt;D15,6,0),0))</f>
        <v>0</v>
      </c>
      <c r="AD16" s="353">
        <f>IF(AND(X16=1,NOT(AND(Z16=0,AA16=0,AB16=0,AC16=0))),1,0)</f>
        <v>0</v>
      </c>
      <c r="AE16" s="362">
        <v>0</v>
      </c>
      <c r="AF16" s="363" t="s">
        <v>184</v>
      </c>
      <c r="AG16" s="364"/>
    </row>
    <row r="17" spans="2:34" ht="21" customHeight="1" x14ac:dyDescent="0.3">
      <c r="B17" s="269"/>
      <c r="C17" s="341"/>
      <c r="D17" s="341"/>
      <c r="E17" s="215" t="str">
        <f t="shared" ref="E17:E31" si="0">IF(AND(X17=1,AD17=0),D17-C17,"")</f>
        <v/>
      </c>
      <c r="F17" s="270"/>
      <c r="G17" s="271"/>
      <c r="H17" s="757"/>
      <c r="I17" s="758"/>
      <c r="J17" s="759"/>
      <c r="K17" s="760"/>
      <c r="L17" s="761"/>
      <c r="M17" s="761"/>
      <c r="N17" s="761"/>
      <c r="O17" s="762"/>
      <c r="P17" s="322"/>
      <c r="Q17" s="199">
        <v>21</v>
      </c>
      <c r="R17" s="187" t="str">
        <f>'1 Deckblatt St 2023-05-03'!$I$81</f>
        <v>TTBW  hauptamtl. Trainer</v>
      </c>
      <c r="S17" s="188" t="str">
        <f>'2 Kosten-Zusammenstellung'!$F$38</f>
        <v>N/A</v>
      </c>
      <c r="T17" s="189">
        <f>'2 Kosten-Zusammenstellung'!$H$38</f>
        <v>0.3</v>
      </c>
      <c r="U17" s="393" t="s">
        <v>264</v>
      </c>
      <c r="V17" s="337" t="str">
        <f>'2 Kosten-Zusammenstellung'!$W$15</f>
        <v>2562</v>
      </c>
      <c r="X17" s="372">
        <f>IF(AND(COUNT(B16:B31&gt;0),OR(NOT(C17=""),NOT(D17=""))),1,0)</f>
        <v>0</v>
      </c>
      <c r="Y17" s="337">
        <f t="shared" ref="Y17:Y31" si="1">IF(X17=0,0,IF(C17="",2,0))</f>
        <v>0</v>
      </c>
      <c r="Z17" s="337">
        <f t="shared" ref="Z17:Z31" si="2">IF(X17=0,0,IF(D17="",3,0))</f>
        <v>0</v>
      </c>
      <c r="AA17" s="337">
        <f t="shared" ref="AA17:AA31" si="3">IF(X17=0,0,IF(D17&lt;C17,4,0))</f>
        <v>0</v>
      </c>
      <c r="AB17" s="337">
        <f t="shared" ref="AB17:AB31" si="4">IF(X17=0,0,IF(OR(ISERROR(HOUR(C17)),ISERROR(HOUR(D17))),2,IF(AND(DAY(C17)=0,MONTH(C17)=1,YEAR(C17)=1900,DAY(D17)=0,MONTH(D17)=1,YEAR(D17)=1900),0,5)))</f>
        <v>0</v>
      </c>
      <c r="AC17" s="337">
        <f t="shared" ref="AC17:AC31" si="5">IF(X17=0,0,IF(B17="",IF(C17&lt;D16,6,0),0))</f>
        <v>0</v>
      </c>
      <c r="AD17" s="353">
        <f t="shared" ref="AD17:AD31" si="6">IF(AND(X17=1,NOT(AND(Z17=0,AA17=0,AB17=0,AC17=0))),1,0)</f>
        <v>0</v>
      </c>
      <c r="AE17" s="356">
        <v>1</v>
      </c>
      <c r="AF17" s="354" t="s">
        <v>185</v>
      </c>
      <c r="AG17" s="357"/>
    </row>
    <row r="18" spans="2:34" ht="21" customHeight="1" x14ac:dyDescent="0.3">
      <c r="B18" s="269"/>
      <c r="C18" s="341"/>
      <c r="D18" s="341"/>
      <c r="E18" s="215" t="str">
        <f t="shared" si="0"/>
        <v/>
      </c>
      <c r="F18" s="270"/>
      <c r="G18" s="271"/>
      <c r="H18" s="757"/>
      <c r="I18" s="758"/>
      <c r="J18" s="759"/>
      <c r="K18" s="760"/>
      <c r="L18" s="761"/>
      <c r="M18" s="761"/>
      <c r="N18" s="761"/>
      <c r="O18" s="762"/>
      <c r="P18" s="322"/>
      <c r="Q18" s="199">
        <v>21</v>
      </c>
      <c r="R18" s="187" t="str">
        <f>'1 Deckblatt St 2023-05-03'!$I$82</f>
        <v>TTBW  Honorar-Trainer</v>
      </c>
      <c r="S18" s="188">
        <f>'2 Kosten-Zusammenstellung'!$F$39</f>
        <v>16</v>
      </c>
      <c r="T18" s="189">
        <f>'2 Kosten-Zusammenstellung'!$H$39</f>
        <v>0.25</v>
      </c>
      <c r="U18" s="337" t="str">
        <f>'2 Kosten-Zusammenstellung'!$W$9</f>
        <v>2512</v>
      </c>
      <c r="V18" s="337" t="str">
        <f>'2 Kosten-Zusammenstellung'!$W$14</f>
        <v>2561</v>
      </c>
      <c r="X18" s="372">
        <f>IF(AND(COUNT(B16:B31&gt;0),OR(NOT(C18=""),NOT(D18=""))),1,0)</f>
        <v>0</v>
      </c>
      <c r="Y18" s="337">
        <f t="shared" si="1"/>
        <v>0</v>
      </c>
      <c r="Z18" s="337">
        <f t="shared" si="2"/>
        <v>0</v>
      </c>
      <c r="AA18" s="337">
        <f t="shared" si="3"/>
        <v>0</v>
      </c>
      <c r="AB18" s="337">
        <f t="shared" si="4"/>
        <v>0</v>
      </c>
      <c r="AC18" s="337">
        <f t="shared" si="5"/>
        <v>0</v>
      </c>
      <c r="AD18" s="353">
        <f t="shared" si="6"/>
        <v>0</v>
      </c>
      <c r="AE18" s="356">
        <v>2</v>
      </c>
      <c r="AF18" s="354" t="s">
        <v>245</v>
      </c>
      <c r="AG18" s="357" t="s">
        <v>249</v>
      </c>
    </row>
    <row r="19" spans="2:34" ht="21" customHeight="1" x14ac:dyDescent="0.3">
      <c r="B19" s="269"/>
      <c r="C19" s="341"/>
      <c r="D19" s="341"/>
      <c r="E19" s="215" t="str">
        <f t="shared" si="0"/>
        <v/>
      </c>
      <c r="F19" s="270"/>
      <c r="G19" s="271"/>
      <c r="H19" s="768"/>
      <c r="I19" s="769"/>
      <c r="J19" s="770"/>
      <c r="K19" s="760"/>
      <c r="L19" s="761"/>
      <c r="M19" s="761"/>
      <c r="N19" s="761"/>
      <c r="O19" s="762"/>
      <c r="P19" s="322"/>
      <c r="Q19" s="199">
        <v>21</v>
      </c>
      <c r="R19" s="187" t="str">
        <f>'1 Deckblatt St 2023-05-03'!$I$83</f>
        <v>Trainer, A-Lizenz</v>
      </c>
      <c r="S19" s="188">
        <f>'2 Kosten-Zusammenstellung'!$F$40</f>
        <v>14</v>
      </c>
      <c r="T19" s="189">
        <f>'2 Kosten-Zusammenstellung'!$H$40</f>
        <v>0.25</v>
      </c>
      <c r="U19" s="337" t="str">
        <f>'2 Kosten-Zusammenstellung'!$W$10</f>
        <v>2513</v>
      </c>
      <c r="V19" s="337" t="str">
        <f>'2 Kosten-Zusammenstellung'!$W$14</f>
        <v>2561</v>
      </c>
      <c r="X19" s="372">
        <f>IF(AND(COUNT(B16:B31&gt;0),OR(NOT(C19=""),NOT(D19=""))),1,0)</f>
        <v>0</v>
      </c>
      <c r="Y19" s="337">
        <f t="shared" si="1"/>
        <v>0</v>
      </c>
      <c r="Z19" s="337">
        <f t="shared" si="2"/>
        <v>0</v>
      </c>
      <c r="AA19" s="337">
        <f t="shared" si="3"/>
        <v>0</v>
      </c>
      <c r="AB19" s="337">
        <f t="shared" si="4"/>
        <v>0</v>
      </c>
      <c r="AC19" s="337">
        <f t="shared" si="5"/>
        <v>0</v>
      </c>
      <c r="AD19" s="353">
        <f t="shared" si="6"/>
        <v>0</v>
      </c>
      <c r="AE19" s="356">
        <v>3</v>
      </c>
      <c r="AF19" s="354" t="s">
        <v>252</v>
      </c>
      <c r="AG19" s="358" t="s">
        <v>250</v>
      </c>
      <c r="AH19" s="218"/>
    </row>
    <row r="20" spans="2:34" ht="21" customHeight="1" x14ac:dyDescent="0.3">
      <c r="B20" s="269"/>
      <c r="C20" s="341"/>
      <c r="D20" s="341"/>
      <c r="E20" s="215" t="str">
        <f t="shared" si="0"/>
        <v/>
      </c>
      <c r="F20" s="270"/>
      <c r="G20" s="271"/>
      <c r="H20" s="757"/>
      <c r="I20" s="758"/>
      <c r="J20" s="759"/>
      <c r="K20" s="760"/>
      <c r="L20" s="761"/>
      <c r="M20" s="761"/>
      <c r="N20" s="761"/>
      <c r="O20" s="762"/>
      <c r="P20" s="322"/>
      <c r="Q20" s="199">
        <v>21</v>
      </c>
      <c r="R20" s="187" t="str">
        <f>'1 Deckblatt St 2023-05-03'!$I$84</f>
        <v>Trainer, B-Lizenz</v>
      </c>
      <c r="S20" s="188">
        <f>'2 Kosten-Zusammenstellung'!$F$41</f>
        <v>13</v>
      </c>
      <c r="T20" s="189">
        <f>'2 Kosten-Zusammenstellung'!$H$41</f>
        <v>0.25</v>
      </c>
      <c r="U20" s="337" t="str">
        <f>'2 Kosten-Zusammenstellung'!$W$11</f>
        <v>2514</v>
      </c>
      <c r="V20" s="337" t="str">
        <f>'2 Kosten-Zusammenstellung'!$W$14</f>
        <v>2561</v>
      </c>
      <c r="X20" s="372">
        <f>IF(AND(COUNT(B16:B31&gt;0),OR(NOT(C20=""),NOT(D20=""))),1,0)</f>
        <v>0</v>
      </c>
      <c r="Y20" s="337">
        <f t="shared" si="1"/>
        <v>0</v>
      </c>
      <c r="Z20" s="337">
        <f t="shared" si="2"/>
        <v>0</v>
      </c>
      <c r="AA20" s="337">
        <f t="shared" si="3"/>
        <v>0</v>
      </c>
      <c r="AB20" s="337">
        <f t="shared" si="4"/>
        <v>0</v>
      </c>
      <c r="AC20" s="337">
        <f t="shared" si="5"/>
        <v>0</v>
      </c>
      <c r="AD20" s="353">
        <f t="shared" si="6"/>
        <v>0</v>
      </c>
      <c r="AE20" s="356">
        <v>4</v>
      </c>
      <c r="AF20" s="354" t="s">
        <v>183</v>
      </c>
      <c r="AG20" s="357" t="s">
        <v>251</v>
      </c>
    </row>
    <row r="21" spans="2:34" ht="21" customHeight="1" x14ac:dyDescent="0.3">
      <c r="B21" s="269"/>
      <c r="C21" s="341"/>
      <c r="D21" s="341"/>
      <c r="E21" s="215" t="str">
        <f t="shared" si="0"/>
        <v/>
      </c>
      <c r="F21" s="270"/>
      <c r="G21" s="271"/>
      <c r="H21" s="757"/>
      <c r="I21" s="758"/>
      <c r="J21" s="759"/>
      <c r="K21" s="760"/>
      <c r="L21" s="761"/>
      <c r="M21" s="761"/>
      <c r="N21" s="761"/>
      <c r="O21" s="762"/>
      <c r="P21" s="322"/>
      <c r="Q21" s="199">
        <v>21</v>
      </c>
      <c r="R21" s="187" t="str">
        <f>'1 Deckblatt St 2023-05-03'!$I$85</f>
        <v>Trainer, C-Lizenz</v>
      </c>
      <c r="S21" s="188">
        <f>'2 Kosten-Zusammenstellung'!$F$42</f>
        <v>10</v>
      </c>
      <c r="T21" s="189">
        <f>'2 Kosten-Zusammenstellung'!$H$42</f>
        <v>0.25</v>
      </c>
      <c r="U21" s="338" t="str">
        <f>'2 Kosten-Zusammenstellung'!$W$12</f>
        <v>2515</v>
      </c>
      <c r="V21" s="337" t="str">
        <f>'2 Kosten-Zusammenstellung'!$W$14</f>
        <v>2561</v>
      </c>
      <c r="X21" s="372">
        <f>IF(AND(COUNT(B16:B31&gt;0),OR(NOT(C21=""),NOT(D21=""))),1,0)</f>
        <v>0</v>
      </c>
      <c r="Y21" s="337">
        <f t="shared" si="1"/>
        <v>0</v>
      </c>
      <c r="Z21" s="337">
        <f t="shared" si="2"/>
        <v>0</v>
      </c>
      <c r="AA21" s="337">
        <f t="shared" si="3"/>
        <v>0</v>
      </c>
      <c r="AB21" s="337">
        <f t="shared" si="4"/>
        <v>0</v>
      </c>
      <c r="AC21" s="337">
        <f t="shared" si="5"/>
        <v>0</v>
      </c>
      <c r="AD21" s="353">
        <f t="shared" si="6"/>
        <v>0</v>
      </c>
      <c r="AE21" s="356">
        <v>5</v>
      </c>
      <c r="AF21" s="354" t="s">
        <v>182</v>
      </c>
      <c r="AG21" s="357" t="s">
        <v>253</v>
      </c>
    </row>
    <row r="22" spans="2:34" ht="21" customHeight="1" thickBot="1" x14ac:dyDescent="0.35">
      <c r="B22" s="269"/>
      <c r="C22" s="341"/>
      <c r="D22" s="341"/>
      <c r="E22" s="215" t="str">
        <f t="shared" si="0"/>
        <v/>
      </c>
      <c r="F22" s="270"/>
      <c r="G22" s="271"/>
      <c r="H22" s="757"/>
      <c r="I22" s="758"/>
      <c r="J22" s="759"/>
      <c r="K22" s="760"/>
      <c r="L22" s="761"/>
      <c r="M22" s="761"/>
      <c r="N22" s="761"/>
      <c r="O22" s="762"/>
      <c r="P22" s="322"/>
      <c r="Q22" s="199">
        <v>21</v>
      </c>
      <c r="R22" s="187" t="str">
        <f>'1 Deckblatt St 2023-05-03'!$I$86</f>
        <v>Physiotherapeut</v>
      </c>
      <c r="S22" s="188" t="str">
        <f>'2 Kosten-Zusammenstellung'!$O$38</f>
        <v>N/A</v>
      </c>
      <c r="T22" s="189">
        <f>'2 Kosten-Zusammenstellung'!$S$38</f>
        <v>0.3</v>
      </c>
      <c r="U22" s="393" t="s">
        <v>264</v>
      </c>
      <c r="V22" s="323" t="str">
        <f>'2 Kosten-Zusammenstellung'!$W$14</f>
        <v>2561</v>
      </c>
      <c r="W22" s="334"/>
      <c r="X22" s="372">
        <f>IF(AND(COUNT(B16:B31&gt;0),OR(NOT(C22=""),NOT(D22=""))),1,0)</f>
        <v>0</v>
      </c>
      <c r="Y22" s="337">
        <f t="shared" si="1"/>
        <v>0</v>
      </c>
      <c r="Z22" s="337">
        <f t="shared" si="2"/>
        <v>0</v>
      </c>
      <c r="AA22" s="337">
        <f t="shared" si="3"/>
        <v>0</v>
      </c>
      <c r="AB22" s="337">
        <f t="shared" si="4"/>
        <v>0</v>
      </c>
      <c r="AC22" s="337">
        <f t="shared" si="5"/>
        <v>0</v>
      </c>
      <c r="AD22" s="353">
        <f t="shared" si="6"/>
        <v>0</v>
      </c>
      <c r="AE22" s="359">
        <v>6</v>
      </c>
      <c r="AF22" s="360" t="s">
        <v>38</v>
      </c>
      <c r="AG22" s="361" t="s">
        <v>254</v>
      </c>
    </row>
    <row r="23" spans="2:34" ht="21" customHeight="1" x14ac:dyDescent="0.3">
      <c r="B23" s="269"/>
      <c r="C23" s="341"/>
      <c r="D23" s="341"/>
      <c r="E23" s="215" t="str">
        <f t="shared" si="0"/>
        <v/>
      </c>
      <c r="F23" s="270"/>
      <c r="G23" s="271"/>
      <c r="H23" s="757"/>
      <c r="I23" s="758"/>
      <c r="J23" s="759"/>
      <c r="K23" s="760"/>
      <c r="L23" s="761"/>
      <c r="M23" s="761"/>
      <c r="N23" s="761"/>
      <c r="O23" s="762"/>
      <c r="P23" s="322"/>
      <c r="Q23" s="199">
        <v>21</v>
      </c>
      <c r="R23" s="10" t="str">
        <f>'1 Deckblatt St 2023-05-03'!$I$87</f>
        <v>Sparringspartner</v>
      </c>
      <c r="S23" s="188">
        <f>'2 Kosten-Zusammenstellung'!$O$39</f>
        <v>13</v>
      </c>
      <c r="T23" s="323">
        <f>'2 Kosten-Zusammenstellung'!$S$39</f>
        <v>0.25</v>
      </c>
      <c r="U23" s="338" t="str">
        <f>'2 Kosten-Zusammenstellung'!$W$11</f>
        <v>2514</v>
      </c>
      <c r="V23" s="338" t="str">
        <f>'2 Kosten-Zusammenstellung'!$W$14</f>
        <v>2561</v>
      </c>
      <c r="W23" s="334"/>
      <c r="X23" s="372">
        <f>IF(AND(COUNT(B16:B$31&gt;0),OR(NOT(C23=""),NOT(D23=""))),1,0)</f>
        <v>0</v>
      </c>
      <c r="Y23" s="337">
        <f t="shared" si="1"/>
        <v>0</v>
      </c>
      <c r="Z23" s="337">
        <f t="shared" si="2"/>
        <v>0</v>
      </c>
      <c r="AA23" s="337">
        <f t="shared" si="3"/>
        <v>0</v>
      </c>
      <c r="AB23" s="337">
        <f t="shared" si="4"/>
        <v>0</v>
      </c>
      <c r="AC23" s="337">
        <f t="shared" si="5"/>
        <v>0</v>
      </c>
      <c r="AD23" s="337">
        <f t="shared" si="6"/>
        <v>0</v>
      </c>
      <c r="AG23" s="352"/>
    </row>
    <row r="24" spans="2:34" ht="21" customHeight="1" x14ac:dyDescent="0.3">
      <c r="B24" s="269"/>
      <c r="C24" s="341"/>
      <c r="D24" s="341"/>
      <c r="E24" s="215" t="str">
        <f t="shared" si="0"/>
        <v/>
      </c>
      <c r="F24" s="270"/>
      <c r="G24" s="271"/>
      <c r="H24" s="757"/>
      <c r="I24" s="758"/>
      <c r="J24" s="759"/>
      <c r="K24" s="760"/>
      <c r="L24" s="761"/>
      <c r="M24" s="761"/>
      <c r="N24" s="761"/>
      <c r="O24" s="762"/>
      <c r="P24" s="322"/>
      <c r="Q24" s="199">
        <v>21</v>
      </c>
      <c r="R24" s="10" t="str">
        <f>'1 Deckblatt St 2023-05-03'!$I$88</f>
        <v>Ehrenamtliche</v>
      </c>
      <c r="S24" s="188" t="str">
        <f>'2 Kosten-Zusammenstellung'!$O$40</f>
        <v>N/A</v>
      </c>
      <c r="T24" s="323">
        <f>'2 Kosten-Zusammenstellung'!$S$40</f>
        <v>0.3</v>
      </c>
      <c r="U24" s="393" t="s">
        <v>264</v>
      </c>
      <c r="V24" s="338" t="str">
        <f>'2 Kosten-Zusammenstellung'!$W$16</f>
        <v>2565</v>
      </c>
      <c r="W24" s="334"/>
      <c r="X24" s="372">
        <f>IF(AND(COUNT(B16:B31&gt;0),OR(NOT(C24=""),NOT(D24=""))),1,0)</f>
        <v>0</v>
      </c>
      <c r="Y24" s="337">
        <f t="shared" si="1"/>
        <v>0</v>
      </c>
      <c r="Z24" s="337">
        <f t="shared" si="2"/>
        <v>0</v>
      </c>
      <c r="AA24" s="337">
        <f t="shared" si="3"/>
        <v>0</v>
      </c>
      <c r="AB24" s="337">
        <f t="shared" si="4"/>
        <v>0</v>
      </c>
      <c r="AC24" s="337">
        <f t="shared" si="5"/>
        <v>0</v>
      </c>
      <c r="AD24" s="337">
        <f t="shared" si="6"/>
        <v>0</v>
      </c>
    </row>
    <row r="25" spans="2:34" ht="21" customHeight="1" x14ac:dyDescent="0.3">
      <c r="B25" s="269"/>
      <c r="C25" s="341"/>
      <c r="D25" s="341"/>
      <c r="E25" s="215" t="str">
        <f t="shared" si="0"/>
        <v/>
      </c>
      <c r="F25" s="270"/>
      <c r="G25" s="271"/>
      <c r="H25" s="757"/>
      <c r="I25" s="758"/>
      <c r="J25" s="759"/>
      <c r="K25" s="760"/>
      <c r="L25" s="761"/>
      <c r="M25" s="761"/>
      <c r="N25" s="761"/>
      <c r="O25" s="762"/>
      <c r="P25" s="322"/>
      <c r="Q25" s="199">
        <v>21</v>
      </c>
      <c r="X25" s="372">
        <f>IF(AND(COUNT(B16:B31&gt;0),OR(NOT(C25=""),NOT(D25=""))),1,0)</f>
        <v>0</v>
      </c>
      <c r="Y25" s="337">
        <f t="shared" si="1"/>
        <v>0</v>
      </c>
      <c r="Z25" s="337">
        <f t="shared" si="2"/>
        <v>0</v>
      </c>
      <c r="AA25" s="337">
        <f t="shared" si="3"/>
        <v>0</v>
      </c>
      <c r="AB25" s="337">
        <f t="shared" si="4"/>
        <v>0</v>
      </c>
      <c r="AC25" s="337">
        <f t="shared" si="5"/>
        <v>0</v>
      </c>
      <c r="AD25" s="337">
        <f t="shared" si="6"/>
        <v>0</v>
      </c>
      <c r="AH25" s="380"/>
    </row>
    <row r="26" spans="2:34" ht="21" customHeight="1" x14ac:dyDescent="0.3">
      <c r="B26" s="269"/>
      <c r="C26" s="341"/>
      <c r="D26" s="341"/>
      <c r="E26" s="215" t="str">
        <f t="shared" si="0"/>
        <v/>
      </c>
      <c r="F26" s="270"/>
      <c r="G26" s="271"/>
      <c r="H26" s="757"/>
      <c r="I26" s="758"/>
      <c r="J26" s="759"/>
      <c r="K26" s="760"/>
      <c r="L26" s="761"/>
      <c r="M26" s="761"/>
      <c r="N26" s="761"/>
      <c r="O26" s="762"/>
      <c r="P26" s="322"/>
      <c r="Q26" s="199">
        <v>21</v>
      </c>
      <c r="X26" s="372">
        <f>IF(AND(COUNT(B16:B31&gt;0),OR(NOT(C26=""),NOT(D26=""))),1,0)</f>
        <v>0</v>
      </c>
      <c r="Y26" s="337">
        <f t="shared" si="1"/>
        <v>0</v>
      </c>
      <c r="Z26" s="337">
        <f t="shared" si="2"/>
        <v>0</v>
      </c>
      <c r="AA26" s="337">
        <f t="shared" si="3"/>
        <v>0</v>
      </c>
      <c r="AB26" s="337">
        <f t="shared" si="4"/>
        <v>0</v>
      </c>
      <c r="AC26" s="337">
        <f t="shared" si="5"/>
        <v>0</v>
      </c>
      <c r="AD26" s="337">
        <f t="shared" si="6"/>
        <v>0</v>
      </c>
      <c r="AH26" s="220"/>
    </row>
    <row r="27" spans="2:34" ht="21" customHeight="1" x14ac:dyDescent="0.3">
      <c r="B27" s="269"/>
      <c r="C27" s="341"/>
      <c r="D27" s="341"/>
      <c r="E27" s="215" t="str">
        <f t="shared" si="0"/>
        <v/>
      </c>
      <c r="F27" s="270"/>
      <c r="G27" s="271"/>
      <c r="H27" s="757"/>
      <c r="I27" s="758"/>
      <c r="J27" s="759"/>
      <c r="K27" s="760"/>
      <c r="L27" s="761"/>
      <c r="M27" s="761"/>
      <c r="N27" s="761"/>
      <c r="O27" s="762"/>
      <c r="P27" s="322"/>
      <c r="Q27" s="199">
        <v>21</v>
      </c>
      <c r="R27" s="367"/>
      <c r="X27" s="372">
        <f>IF(AND(COUNT(B16:B31&gt;0),OR(NOT(C27=""),NOT(D27=""))),1,0)</f>
        <v>0</v>
      </c>
      <c r="Y27" s="337">
        <f t="shared" si="1"/>
        <v>0</v>
      </c>
      <c r="Z27" s="337">
        <f t="shared" si="2"/>
        <v>0</v>
      </c>
      <c r="AA27" s="337">
        <f t="shared" si="3"/>
        <v>0</v>
      </c>
      <c r="AB27" s="337">
        <f t="shared" si="4"/>
        <v>0</v>
      </c>
      <c r="AC27" s="337">
        <f t="shared" si="5"/>
        <v>0</v>
      </c>
      <c r="AD27" s="337">
        <f t="shared" si="6"/>
        <v>0</v>
      </c>
      <c r="AH27" s="220"/>
    </row>
    <row r="28" spans="2:34" ht="21" customHeight="1" x14ac:dyDescent="0.3">
      <c r="B28" s="269"/>
      <c r="C28" s="341"/>
      <c r="D28" s="341"/>
      <c r="E28" s="215" t="str">
        <f t="shared" si="0"/>
        <v/>
      </c>
      <c r="F28" s="270"/>
      <c r="G28" s="271"/>
      <c r="H28" s="757"/>
      <c r="I28" s="758"/>
      <c r="J28" s="759"/>
      <c r="K28" s="760"/>
      <c r="L28" s="761"/>
      <c r="M28" s="761"/>
      <c r="N28" s="761"/>
      <c r="O28" s="762"/>
      <c r="P28" s="322"/>
      <c r="Q28" s="199">
        <v>21</v>
      </c>
      <c r="R28" s="367"/>
      <c r="X28" s="372">
        <f>IF(AND(COUNT(B16:B31&gt;0),OR(NOT(C28=""),NOT(D28=""))),1,0)</f>
        <v>0</v>
      </c>
      <c r="Y28" s="337">
        <f t="shared" si="1"/>
        <v>0</v>
      </c>
      <c r="Z28" s="337">
        <f t="shared" si="2"/>
        <v>0</v>
      </c>
      <c r="AA28" s="337">
        <f t="shared" si="3"/>
        <v>0</v>
      </c>
      <c r="AB28" s="337">
        <f t="shared" si="4"/>
        <v>0</v>
      </c>
      <c r="AC28" s="337">
        <f t="shared" si="5"/>
        <v>0</v>
      </c>
      <c r="AD28" s="337">
        <f t="shared" si="6"/>
        <v>0</v>
      </c>
    </row>
    <row r="29" spans="2:34" ht="21" customHeight="1" x14ac:dyDescent="0.3">
      <c r="B29" s="269"/>
      <c r="C29" s="341"/>
      <c r="D29" s="341"/>
      <c r="E29" s="215" t="str">
        <f t="shared" si="0"/>
        <v/>
      </c>
      <c r="F29" s="270"/>
      <c r="G29" s="271"/>
      <c r="H29" s="757"/>
      <c r="I29" s="758"/>
      <c r="J29" s="759"/>
      <c r="K29" s="760"/>
      <c r="L29" s="761"/>
      <c r="M29" s="761"/>
      <c r="N29" s="761"/>
      <c r="O29" s="762"/>
      <c r="P29" s="322"/>
      <c r="Q29" s="199">
        <v>21</v>
      </c>
      <c r="X29" s="372">
        <f>IF(AND(COUNT(B16:B31&gt;0),OR(NOT(C29=""),NOT(D29=""))),1,0)</f>
        <v>0</v>
      </c>
      <c r="Y29" s="337">
        <f t="shared" si="1"/>
        <v>0</v>
      </c>
      <c r="Z29" s="337">
        <f t="shared" si="2"/>
        <v>0</v>
      </c>
      <c r="AA29" s="337">
        <f t="shared" si="3"/>
        <v>0</v>
      </c>
      <c r="AB29" s="337">
        <f t="shared" si="4"/>
        <v>0</v>
      </c>
      <c r="AC29" s="337">
        <f t="shared" si="5"/>
        <v>0</v>
      </c>
      <c r="AD29" s="337">
        <f t="shared" si="6"/>
        <v>0</v>
      </c>
    </row>
    <row r="30" spans="2:34" ht="21" customHeight="1" x14ac:dyDescent="0.3">
      <c r="B30" s="269"/>
      <c r="C30" s="341"/>
      <c r="D30" s="341"/>
      <c r="E30" s="215" t="str">
        <f t="shared" si="0"/>
        <v/>
      </c>
      <c r="F30" s="270"/>
      <c r="G30" s="271"/>
      <c r="H30" s="757"/>
      <c r="I30" s="758"/>
      <c r="J30" s="759"/>
      <c r="K30" s="760"/>
      <c r="L30" s="761"/>
      <c r="M30" s="761"/>
      <c r="N30" s="761"/>
      <c r="O30" s="762"/>
      <c r="P30" s="322"/>
      <c r="Q30" s="199">
        <v>21</v>
      </c>
      <c r="X30" s="372">
        <f>IF(AND(COUNT(B16:B31&gt;0),OR(NOT(C30=""),NOT(D30=""))),1,0)</f>
        <v>0</v>
      </c>
      <c r="Y30" s="337">
        <f t="shared" si="1"/>
        <v>0</v>
      </c>
      <c r="Z30" s="337">
        <f t="shared" si="2"/>
        <v>0</v>
      </c>
      <c r="AA30" s="337">
        <f t="shared" si="3"/>
        <v>0</v>
      </c>
      <c r="AB30" s="337">
        <f t="shared" si="4"/>
        <v>0</v>
      </c>
      <c r="AC30" s="337">
        <f t="shared" si="5"/>
        <v>0</v>
      </c>
      <c r="AD30" s="337">
        <f t="shared" si="6"/>
        <v>0</v>
      </c>
    </row>
    <row r="31" spans="2:34" ht="21" customHeight="1" thickBot="1" x14ac:dyDescent="0.35">
      <c r="B31" s="269"/>
      <c r="C31" s="341"/>
      <c r="D31" s="341"/>
      <c r="E31" s="215" t="str">
        <f t="shared" si="0"/>
        <v/>
      </c>
      <c r="F31" s="270"/>
      <c r="G31" s="271"/>
      <c r="H31" s="757"/>
      <c r="I31" s="758"/>
      <c r="J31" s="759"/>
      <c r="K31" s="760"/>
      <c r="L31" s="761"/>
      <c r="M31" s="761"/>
      <c r="N31" s="761"/>
      <c r="O31" s="762"/>
      <c r="P31" s="322"/>
      <c r="Q31" s="199">
        <v>21</v>
      </c>
      <c r="X31" s="373">
        <f>IF(AND(COUNT(B16:B31&gt;0),OR(NOT(C31=""),NOT(D31=""))),1,0)</f>
        <v>0</v>
      </c>
      <c r="Y31" s="374">
        <f t="shared" si="1"/>
        <v>0</v>
      </c>
      <c r="Z31" s="374">
        <f t="shared" si="2"/>
        <v>0</v>
      </c>
      <c r="AA31" s="374">
        <f t="shared" si="3"/>
        <v>0</v>
      </c>
      <c r="AB31" s="374">
        <f t="shared" si="4"/>
        <v>0</v>
      </c>
      <c r="AC31" s="374">
        <f t="shared" si="5"/>
        <v>0</v>
      </c>
      <c r="AD31" s="368">
        <f t="shared" si="6"/>
        <v>0</v>
      </c>
    </row>
    <row r="32" spans="2:34" ht="21" customHeight="1" thickBot="1" x14ac:dyDescent="0.35">
      <c r="B32" s="763" t="s">
        <v>65</v>
      </c>
      <c r="C32" s="764"/>
      <c r="D32" s="765"/>
      <c r="E32" s="215">
        <f>SUM(E16:E31)</f>
        <v>0</v>
      </c>
      <c r="F32" s="216">
        <f>SUM(F16:F31)</f>
        <v>0</v>
      </c>
      <c r="G32" s="217">
        <f>SUM(G16:G31)</f>
        <v>0</v>
      </c>
      <c r="H32" s="766" t="str">
        <f>IF(Y35=100,"",VLOOKUP(Y34,AE16:AG22,3,FALSE))</f>
        <v/>
      </c>
      <c r="I32" s="767"/>
      <c r="J32" s="767"/>
      <c r="K32" s="403" t="str">
        <f>IF(Y35=100,"","in Zeile")</f>
        <v/>
      </c>
      <c r="L32" s="383" t="str">
        <f>IF(Y35=100,"",Y35)</f>
        <v/>
      </c>
      <c r="M32" s="403"/>
      <c r="N32" s="403"/>
      <c r="O32" s="404"/>
      <c r="P32" s="322"/>
      <c r="Q32" s="199">
        <v>21</v>
      </c>
      <c r="X32" s="375"/>
      <c r="Y32" s="376">
        <f>IF(ISNA(MATCH(2,Y16:Y31,0)),100,MATCH(2,Y16:Y31,0))</f>
        <v>100</v>
      </c>
      <c r="Z32" s="376">
        <f>IF(ISNA(MATCH(3,Z16:Z31,0)),100,MATCH(3,Z16:Z31,0))</f>
        <v>100</v>
      </c>
      <c r="AA32" s="376">
        <f>IF(ISNA(MATCH(4,AA16:AA31,0)),100,MATCH(4,AA16:AA31,0))</f>
        <v>100</v>
      </c>
      <c r="AB32" s="376">
        <f>IF(ISNA(MATCH(5,AB16:AB31,0)),100,MATCH(5,AB16:AB31,0))</f>
        <v>100</v>
      </c>
      <c r="AC32" s="377">
        <f>IF(ISNA(MATCH(6,AC16:AC31,0)),100,MATCH(6,AC16:AC31,0))</f>
        <v>100</v>
      </c>
    </row>
    <row r="33" spans="2:32" ht="8.1" customHeight="1" x14ac:dyDescent="0.3">
      <c r="Q33" s="199">
        <v>8</v>
      </c>
      <c r="X33" s="220">
        <v>1</v>
      </c>
      <c r="Y33" s="220">
        <v>2</v>
      </c>
      <c r="Z33" s="369">
        <v>3</v>
      </c>
      <c r="AA33" s="220">
        <v>4</v>
      </c>
      <c r="AB33" s="220">
        <v>5</v>
      </c>
      <c r="AC33" s="220">
        <v>6</v>
      </c>
    </row>
    <row r="34" spans="2:32" ht="16.2" customHeight="1" x14ac:dyDescent="0.3">
      <c r="B34" s="172" t="s">
        <v>8</v>
      </c>
      <c r="C34" s="179"/>
      <c r="D34" s="179"/>
      <c r="E34" s="179"/>
      <c r="F34" s="179"/>
      <c r="G34" s="180"/>
      <c r="H34" s="175"/>
      <c r="I34" s="742" t="s">
        <v>281</v>
      </c>
      <c r="J34" s="743"/>
      <c r="K34" s="743"/>
      <c r="L34" s="743"/>
      <c r="M34" s="743"/>
      <c r="N34" s="743"/>
      <c r="O34" s="185"/>
      <c r="P34" s="321"/>
      <c r="Q34" s="199">
        <v>16</v>
      </c>
      <c r="V34" s="746" t="s">
        <v>262</v>
      </c>
      <c r="W34" s="747"/>
      <c r="X34" s="747"/>
      <c r="Y34" s="378">
        <f>MATCH(SMALL(X32:AC32,1),X32:AC32,0)</f>
        <v>2</v>
      </c>
      <c r="Z34" s="748"/>
      <c r="AA34" s="749"/>
      <c r="AB34" s="369"/>
      <c r="AC34" s="369"/>
      <c r="AD34" s="369"/>
      <c r="AE34" s="369"/>
      <c r="AF34" s="369"/>
    </row>
    <row r="35" spans="2:32" ht="17.100000000000001" customHeight="1" x14ac:dyDescent="0.3">
      <c r="B35" s="167" t="str">
        <f>IF(ISNA(VLOOKUP(K10,R17:V24,4,FALSE)),"",VLOOKUP(K10,R17:V24,4,FALSE))</f>
        <v/>
      </c>
      <c r="C35" s="750" t="s">
        <v>9</v>
      </c>
      <c r="D35" s="750"/>
      <c r="E35" s="173">
        <f>IF('1 Deckblatt St 2023-05-03'!$R$46=5,VLOOKUP(K10,R17:V24,2,FALSE),0)</f>
        <v>0</v>
      </c>
      <c r="F35" s="174" t="s">
        <v>170</v>
      </c>
      <c r="G35" s="169">
        <f>(E32*24)*E35</f>
        <v>0</v>
      </c>
      <c r="H35" s="175"/>
      <c r="I35" s="744"/>
      <c r="J35" s="745"/>
      <c r="K35" s="745"/>
      <c r="L35" s="745"/>
      <c r="M35" s="745"/>
      <c r="N35" s="745"/>
      <c r="O35" s="186"/>
      <c r="P35" s="321"/>
      <c r="Q35" s="199">
        <v>17</v>
      </c>
      <c r="V35" s="751" t="s">
        <v>260</v>
      </c>
      <c r="W35" s="752"/>
      <c r="X35" s="752"/>
      <c r="Y35" s="379">
        <f>SMALL(Y32:AC32,1)</f>
        <v>100</v>
      </c>
      <c r="Z35" s="753" t="s">
        <v>261</v>
      </c>
      <c r="AA35" s="754"/>
      <c r="AB35" s="369"/>
      <c r="AC35" s="369"/>
      <c r="AD35" s="369"/>
      <c r="AE35" s="369"/>
      <c r="AF35" s="369"/>
    </row>
    <row r="36" spans="2:32" ht="17.100000000000001" customHeight="1" x14ac:dyDescent="0.3">
      <c r="B36" s="167" t="str">
        <f>IF(ISNA(VLOOKUP(K10,R17:V24,5,FALSE)),"",VLOOKUP(K10,R17:V24,5,FALSE))</f>
        <v/>
      </c>
      <c r="C36" s="755" t="s">
        <v>169</v>
      </c>
      <c r="D36" s="755"/>
      <c r="E36" s="173">
        <f>IF(ISNA(VLOOKUP(K10,R17:V24,3,FALSE)),0,VLOOKUP(K10,R17:V24,3,FALSE))</f>
        <v>0</v>
      </c>
      <c r="F36" s="174" t="s">
        <v>61</v>
      </c>
      <c r="G36" s="170">
        <f>F32*E36</f>
        <v>0</v>
      </c>
      <c r="H36" s="111"/>
      <c r="I36" s="744"/>
      <c r="J36" s="745"/>
      <c r="K36" s="745"/>
      <c r="L36" s="745"/>
      <c r="M36" s="745"/>
      <c r="N36" s="745"/>
      <c r="O36" s="186"/>
      <c r="P36" s="321"/>
      <c r="Q36" s="199">
        <v>17</v>
      </c>
      <c r="R36" s="371"/>
      <c r="S36" s="756"/>
      <c r="T36" s="756"/>
      <c r="U36" s="370"/>
    </row>
    <row r="37" spans="2:32" ht="17.100000000000001" customHeight="1" thickBot="1" x14ac:dyDescent="0.3">
      <c r="B37" s="168" t="str">
        <f>IF(ISNA(VLOOKUP(K10,R17:V24,4,FALSE)),"",'2 Kosten-Zusammenstellung'!W$13)</f>
        <v/>
      </c>
      <c r="C37" s="730" t="s">
        <v>159</v>
      </c>
      <c r="D37" s="730"/>
      <c r="E37" s="730"/>
      <c r="F37" s="730"/>
      <c r="G37" s="171">
        <f>IF(ISNA(VLOOKUP(K10,R17:V24,4,FALSE)),0,G32)</f>
        <v>0</v>
      </c>
      <c r="H37" s="111"/>
      <c r="I37" s="731"/>
      <c r="J37" s="732"/>
      <c r="K37" s="219"/>
      <c r="L37" s="734"/>
      <c r="M37" s="734"/>
      <c r="N37" s="734"/>
      <c r="O37" s="206"/>
      <c r="Q37" s="199">
        <v>17</v>
      </c>
    </row>
    <row r="38" spans="2:32" ht="16.2" customHeight="1" thickTop="1" x14ac:dyDescent="0.25">
      <c r="B38" s="181"/>
      <c r="C38" s="735" t="s">
        <v>7</v>
      </c>
      <c r="D38" s="735"/>
      <c r="E38" s="735"/>
      <c r="F38" s="735"/>
      <c r="G38" s="823">
        <f>SUM(G35:G37)</f>
        <v>0</v>
      </c>
      <c r="H38" s="111"/>
      <c r="I38" s="733"/>
      <c r="J38" s="732"/>
      <c r="K38" s="219"/>
      <c r="L38" s="734"/>
      <c r="M38" s="734"/>
      <c r="N38" s="734"/>
      <c r="O38" s="206"/>
      <c r="Q38" s="199">
        <v>16</v>
      </c>
    </row>
    <row r="39" spans="2:32" ht="14.1" customHeight="1" x14ac:dyDescent="0.3">
      <c r="B39" s="208"/>
      <c r="C39" s="736"/>
      <c r="D39" s="736"/>
      <c r="E39" s="736"/>
      <c r="F39" s="736"/>
      <c r="G39" s="824"/>
      <c r="H39" s="183"/>
      <c r="I39" s="739" t="s">
        <v>10</v>
      </c>
      <c r="J39" s="740"/>
      <c r="K39" s="328"/>
      <c r="L39" s="741" t="s">
        <v>11</v>
      </c>
      <c r="M39" s="741"/>
      <c r="N39" s="741"/>
      <c r="O39" s="205"/>
      <c r="Q39" s="199">
        <v>14</v>
      </c>
    </row>
    <row r="40" spans="2:32" ht="10.199999999999999" customHeight="1" thickBot="1" x14ac:dyDescent="0.35">
      <c r="B40" s="329"/>
      <c r="C40" s="329"/>
      <c r="D40" s="329"/>
      <c r="E40" s="329"/>
      <c r="F40" s="329"/>
      <c r="G40" s="329"/>
      <c r="H40" s="330"/>
      <c r="I40" s="331"/>
      <c r="J40" s="331"/>
      <c r="K40" s="332"/>
      <c r="L40" s="332"/>
      <c r="M40" s="332"/>
      <c r="N40" s="332"/>
      <c r="O40" s="333"/>
      <c r="Q40" s="199">
        <v>10</v>
      </c>
    </row>
    <row r="41" spans="2:32" ht="10.199999999999999" customHeight="1" x14ac:dyDescent="0.3">
      <c r="Q41" s="199">
        <v>10</v>
      </c>
    </row>
    <row r="42" spans="2:32" ht="8.1" customHeight="1" x14ac:dyDescent="0.3">
      <c r="B42" s="201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3"/>
      <c r="Q42" s="199">
        <v>8</v>
      </c>
      <c r="X42" s="342"/>
      <c r="Y42" s="342"/>
      <c r="Z42" s="342"/>
      <c r="AA42" s="342"/>
      <c r="AB42" s="342"/>
      <c r="AC42" s="342"/>
      <c r="AD42" s="342"/>
    </row>
    <row r="43" spans="2:32" s="220" customFormat="1" ht="24" customHeight="1" x14ac:dyDescent="0.3">
      <c r="B43" s="781" t="s">
        <v>0</v>
      </c>
      <c r="C43" s="782"/>
      <c r="D43" s="782"/>
      <c r="E43" s="782"/>
      <c r="F43" s="782"/>
      <c r="G43" s="782"/>
      <c r="H43" s="782"/>
      <c r="I43" s="782"/>
      <c r="J43" s="782"/>
      <c r="K43" s="782"/>
      <c r="L43" s="782"/>
      <c r="M43" s="599" t="str">
        <f>IF(Kostenstelle="","",Kostenstelle)</f>
        <v/>
      </c>
      <c r="N43" s="601"/>
      <c r="O43" s="326"/>
      <c r="P43" s="183"/>
      <c r="Q43" s="199">
        <v>24</v>
      </c>
      <c r="S43" s="334"/>
      <c r="T43" s="334"/>
      <c r="X43" s="783" t="s">
        <v>230</v>
      </c>
      <c r="Y43" s="783" t="s">
        <v>257</v>
      </c>
      <c r="Z43" s="783" t="s">
        <v>258</v>
      </c>
      <c r="AA43" s="783" t="s">
        <v>231</v>
      </c>
      <c r="AB43" s="776" t="s">
        <v>259</v>
      </c>
      <c r="AC43" s="776" t="s">
        <v>255</v>
      </c>
      <c r="AD43" s="779" t="s">
        <v>256</v>
      </c>
    </row>
    <row r="44" spans="2:32" s="220" customFormat="1" ht="18" customHeight="1" x14ac:dyDescent="0.3">
      <c r="B44" s="804" t="s">
        <v>97</v>
      </c>
      <c r="C44" s="805"/>
      <c r="D44" s="806" t="str">
        <f>IF(Lehrgang="","",Lehrgang)</f>
        <v/>
      </c>
      <c r="E44" s="806"/>
      <c r="F44" s="806"/>
      <c r="G44" s="806"/>
      <c r="H44" s="806"/>
      <c r="I44" s="806"/>
      <c r="J44" s="806"/>
      <c r="K44" s="806"/>
      <c r="L44" s="806"/>
      <c r="M44" s="807" t="s">
        <v>1</v>
      </c>
      <c r="N44" s="807"/>
      <c r="O44" s="206"/>
      <c r="P44" s="200"/>
      <c r="Q44" s="199">
        <v>18</v>
      </c>
      <c r="S44" s="334"/>
      <c r="T44" s="334"/>
      <c r="X44" s="783"/>
      <c r="Y44" s="783"/>
      <c r="Z44" s="783"/>
      <c r="AA44" s="783"/>
      <c r="AB44" s="777"/>
      <c r="AC44" s="777"/>
      <c r="AD44" s="779"/>
    </row>
    <row r="45" spans="2:32" s="220" customFormat="1" ht="8.1" customHeight="1" x14ac:dyDescent="0.3">
      <c r="B45" s="325"/>
      <c r="C45" s="207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6"/>
      <c r="P45" s="200"/>
      <c r="Q45" s="199">
        <v>8</v>
      </c>
      <c r="S45" s="334"/>
      <c r="T45" s="334"/>
      <c r="X45" s="783"/>
      <c r="Y45" s="783"/>
      <c r="Z45" s="783"/>
      <c r="AA45" s="783"/>
      <c r="AB45" s="777"/>
      <c r="AC45" s="777"/>
      <c r="AD45" s="779"/>
    </row>
    <row r="46" spans="2:32" s="220" customFormat="1" ht="16.2" customHeight="1" x14ac:dyDescent="0.3">
      <c r="B46" s="808" t="s">
        <v>160</v>
      </c>
      <c r="C46" s="809"/>
      <c r="D46" s="810" t="str">
        <f>IF(LG_Lokation="","",LG_Lokation)</f>
        <v/>
      </c>
      <c r="E46" s="810"/>
      <c r="F46" s="339" t="s">
        <v>14</v>
      </c>
      <c r="G46" s="811" t="str">
        <f>IF(Ort="","",Ort)</f>
        <v/>
      </c>
      <c r="H46" s="811"/>
      <c r="I46" s="811"/>
      <c r="J46" s="339" t="s">
        <v>186</v>
      </c>
      <c r="K46" s="812" t="str">
        <f>IF(Datum_vom="","",Datum_vom)</f>
        <v/>
      </c>
      <c r="L46" s="812"/>
      <c r="M46" s="339" t="s">
        <v>187</v>
      </c>
      <c r="N46" s="391" t="str">
        <f>IF(Datum_bis="","",Datum_bis)</f>
        <v/>
      </c>
      <c r="O46" s="76"/>
      <c r="P46" s="183"/>
      <c r="Q46" s="199">
        <v>16</v>
      </c>
      <c r="S46" s="334"/>
      <c r="T46" s="334"/>
      <c r="X46" s="783"/>
      <c r="Y46" s="783"/>
      <c r="Z46" s="783"/>
      <c r="AA46" s="783"/>
      <c r="AB46" s="777"/>
      <c r="AC46" s="777"/>
      <c r="AD46" s="779"/>
    </row>
    <row r="47" spans="2:32" s="220" customFormat="1" ht="6" customHeight="1" x14ac:dyDescent="0.3">
      <c r="B47" s="208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5"/>
      <c r="P47" s="200"/>
      <c r="Q47" s="199">
        <v>8</v>
      </c>
      <c r="S47" s="334"/>
      <c r="T47" s="334"/>
      <c r="X47" s="783"/>
      <c r="Y47" s="783"/>
      <c r="Z47" s="783"/>
      <c r="AA47" s="783"/>
      <c r="AB47" s="777"/>
      <c r="AC47" s="777"/>
      <c r="AD47" s="779"/>
    </row>
    <row r="48" spans="2:32" s="220" customFormat="1" ht="6" customHeight="1" x14ac:dyDescent="0.3">
      <c r="B48" s="201"/>
      <c r="C48" s="204"/>
      <c r="D48" s="210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6"/>
      <c r="P48" s="200"/>
      <c r="Q48" s="199">
        <v>8</v>
      </c>
      <c r="S48" s="334"/>
      <c r="T48" s="334"/>
      <c r="X48" s="783"/>
      <c r="Y48" s="783"/>
      <c r="Z48" s="783"/>
      <c r="AA48" s="783"/>
      <c r="AB48" s="777"/>
      <c r="AC48" s="777"/>
      <c r="AD48" s="779"/>
    </row>
    <row r="49" spans="2:33" s="220" customFormat="1" ht="16.2" customHeight="1" x14ac:dyDescent="0.3">
      <c r="B49" s="813" t="s">
        <v>171</v>
      </c>
      <c r="C49" s="814"/>
      <c r="D49" s="815" t="str">
        <f>IF('1 Deckblatt St 2023-05-03'!$F$47="","",CONCATENATE('1 Deckblatt St 2023-05-03'!$G$47," ",'1 Deckblatt St 2023-05-03'!$F$47))</f>
        <v/>
      </c>
      <c r="E49" s="815"/>
      <c r="F49" s="815"/>
      <c r="G49" s="815"/>
      <c r="H49" s="182"/>
      <c r="I49" s="182"/>
      <c r="J49" s="211" t="s">
        <v>99</v>
      </c>
      <c r="K49" s="324">
        <v>2</v>
      </c>
      <c r="L49" s="204"/>
      <c r="M49" s="204"/>
      <c r="N49" s="204"/>
      <c r="O49" s="184"/>
      <c r="P49" s="320"/>
      <c r="Q49" s="199">
        <v>16</v>
      </c>
      <c r="S49" s="334"/>
      <c r="T49" s="334"/>
      <c r="X49" s="783"/>
      <c r="Y49" s="783"/>
      <c r="Z49" s="783"/>
      <c r="AA49" s="783"/>
      <c r="AB49" s="777"/>
      <c r="AC49" s="777"/>
      <c r="AD49" s="779"/>
    </row>
    <row r="50" spans="2:33" s="220" customFormat="1" ht="16.2" customHeight="1" x14ac:dyDescent="0.3">
      <c r="B50" s="813" t="s">
        <v>172</v>
      </c>
      <c r="C50" s="814"/>
      <c r="D50" s="816" t="str">
        <f>IF('1 Deckblatt St 2023-05-03'!$H$47="","",'1 Deckblatt St 2023-05-03'!$H$47)</f>
        <v/>
      </c>
      <c r="E50" s="816"/>
      <c r="F50" s="816"/>
      <c r="G50" s="816"/>
      <c r="H50" s="182"/>
      <c r="I50" s="182"/>
      <c r="J50" s="211" t="s">
        <v>165</v>
      </c>
      <c r="K50" s="780" t="str">
        <f>IF('1 Deckblatt St 2023-05-03'!$R$47=0,"",IF('1 Deckblatt St 2023-05-03'!$R$47=1,"F: Trainer-Angabe auf Blatt 1 fehlt",IF('1 Deckblatt St 2023-05-03'!$R$47=6,"F: Honorar-Angabe auf Blatt 1 ist falsch",'1 Deckblatt St 2023-05-03'!$J$47)))</f>
        <v/>
      </c>
      <c r="L50" s="780"/>
      <c r="M50" s="780"/>
      <c r="N50" s="780"/>
      <c r="O50" s="184"/>
      <c r="P50" s="320"/>
      <c r="Q50" s="199">
        <v>16</v>
      </c>
      <c r="S50" s="334"/>
      <c r="T50" s="334"/>
      <c r="X50" s="783"/>
      <c r="Y50" s="783"/>
      <c r="Z50" s="783"/>
      <c r="AA50" s="783"/>
      <c r="AB50" s="777"/>
      <c r="AC50" s="777"/>
      <c r="AD50" s="779"/>
    </row>
    <row r="51" spans="2:33" ht="6" customHeight="1" x14ac:dyDescent="0.3">
      <c r="B51" s="208"/>
      <c r="C51" s="209"/>
      <c r="D51" s="221"/>
      <c r="E51" s="221"/>
      <c r="F51" s="221"/>
      <c r="G51" s="221"/>
      <c r="H51" s="209"/>
      <c r="I51" s="209"/>
      <c r="J51" s="209"/>
      <c r="K51" s="209"/>
      <c r="L51" s="209"/>
      <c r="M51" s="209"/>
      <c r="N51" s="209"/>
      <c r="O51" s="205"/>
      <c r="Q51" s="199">
        <v>8</v>
      </c>
      <c r="X51" s="783"/>
      <c r="Y51" s="783"/>
      <c r="Z51" s="783"/>
      <c r="AA51" s="783"/>
      <c r="AB51" s="777"/>
      <c r="AC51" s="777"/>
      <c r="AD51" s="779"/>
    </row>
    <row r="52" spans="2:33" ht="6" customHeight="1" x14ac:dyDescent="0.3">
      <c r="Q52" s="199">
        <v>8</v>
      </c>
      <c r="X52" s="783"/>
      <c r="Y52" s="783"/>
      <c r="Z52" s="783"/>
      <c r="AA52" s="783"/>
      <c r="AB52" s="777"/>
      <c r="AC52" s="777"/>
      <c r="AD52" s="779"/>
    </row>
    <row r="53" spans="2:33" ht="15" customHeight="1" x14ac:dyDescent="0.3">
      <c r="B53" s="784" t="s">
        <v>38</v>
      </c>
      <c r="C53" s="784" t="s">
        <v>157</v>
      </c>
      <c r="D53" s="784"/>
      <c r="E53" s="784"/>
      <c r="F53" s="784" t="s">
        <v>164</v>
      </c>
      <c r="G53" s="784"/>
      <c r="H53" s="786" t="s">
        <v>227</v>
      </c>
      <c r="I53" s="787"/>
      <c r="J53" s="788"/>
      <c r="K53" s="795" t="s">
        <v>158</v>
      </c>
      <c r="L53" s="796"/>
      <c r="M53" s="796"/>
      <c r="N53" s="796"/>
      <c r="O53" s="797"/>
      <c r="P53" s="213"/>
      <c r="Q53" s="199">
        <v>15</v>
      </c>
      <c r="R53" s="335"/>
      <c r="S53" s="336"/>
      <c r="T53" s="336"/>
      <c r="U53" s="335"/>
      <c r="V53" s="335"/>
      <c r="W53" s="335"/>
      <c r="X53" s="783"/>
      <c r="Y53" s="783"/>
      <c r="Z53" s="783"/>
      <c r="AA53" s="783"/>
      <c r="AB53" s="777"/>
      <c r="AC53" s="777"/>
      <c r="AD53" s="779"/>
      <c r="AE53" s="771" t="s">
        <v>247</v>
      </c>
      <c r="AF53" s="771"/>
      <c r="AG53" s="772"/>
    </row>
    <row r="54" spans="2:33" ht="15" customHeight="1" thickBot="1" x14ac:dyDescent="0.35">
      <c r="B54" s="785"/>
      <c r="C54" s="390" t="s">
        <v>144</v>
      </c>
      <c r="D54" s="390" t="s">
        <v>145</v>
      </c>
      <c r="E54" s="390" t="s">
        <v>163</v>
      </c>
      <c r="F54" s="390" t="s">
        <v>62</v>
      </c>
      <c r="G54" s="390" t="s">
        <v>28</v>
      </c>
      <c r="H54" s="789"/>
      <c r="I54" s="790"/>
      <c r="J54" s="791"/>
      <c r="K54" s="798"/>
      <c r="L54" s="799"/>
      <c r="M54" s="799"/>
      <c r="N54" s="799"/>
      <c r="O54" s="800"/>
      <c r="P54" s="213"/>
      <c r="Q54" s="199">
        <v>15</v>
      </c>
      <c r="R54" s="335"/>
      <c r="S54" s="336"/>
      <c r="T54" s="336"/>
      <c r="U54" s="335"/>
      <c r="V54" s="335"/>
      <c r="W54" s="335"/>
      <c r="X54" s="783"/>
      <c r="Y54" s="783"/>
      <c r="Z54" s="783"/>
      <c r="AA54" s="783"/>
      <c r="AB54" s="778"/>
      <c r="AC54" s="778"/>
      <c r="AD54" s="779"/>
      <c r="AE54" s="335"/>
      <c r="AF54" s="335"/>
      <c r="AG54" s="335"/>
    </row>
    <row r="55" spans="2:33" ht="12" customHeight="1" thickBot="1" x14ac:dyDescent="0.35">
      <c r="B55" s="214" t="s">
        <v>166</v>
      </c>
      <c r="C55" s="214" t="s">
        <v>167</v>
      </c>
      <c r="D55" s="214" t="s">
        <v>167</v>
      </c>
      <c r="E55" s="214" t="s">
        <v>167</v>
      </c>
      <c r="F55" s="214" t="s">
        <v>168</v>
      </c>
      <c r="G55" s="327" t="s">
        <v>226</v>
      </c>
      <c r="H55" s="792"/>
      <c r="I55" s="793"/>
      <c r="J55" s="794"/>
      <c r="K55" s="801"/>
      <c r="L55" s="802"/>
      <c r="M55" s="802"/>
      <c r="N55" s="802"/>
      <c r="O55" s="803"/>
      <c r="P55" s="213"/>
      <c r="Q55" s="199">
        <v>12</v>
      </c>
      <c r="U55" s="773" t="s">
        <v>181</v>
      </c>
      <c r="V55" s="773"/>
      <c r="X55" s="340" t="s">
        <v>244</v>
      </c>
      <c r="Y55" s="340">
        <v>2</v>
      </c>
      <c r="Z55" s="366" t="s">
        <v>52</v>
      </c>
      <c r="AA55" s="340">
        <v>4</v>
      </c>
      <c r="AB55" s="340">
        <v>5</v>
      </c>
      <c r="AC55" s="340">
        <v>6</v>
      </c>
      <c r="AD55" s="355"/>
      <c r="AE55" s="774" t="s">
        <v>248</v>
      </c>
      <c r="AF55" s="775"/>
      <c r="AG55" s="365" t="s">
        <v>246</v>
      </c>
    </row>
    <row r="56" spans="2:33" ht="21" customHeight="1" x14ac:dyDescent="0.3">
      <c r="B56" s="269"/>
      <c r="C56" s="341"/>
      <c r="D56" s="341"/>
      <c r="E56" s="215" t="str">
        <f>IF(AND(X56=1,AD56=0),D56-C56,"")</f>
        <v/>
      </c>
      <c r="F56" s="270"/>
      <c r="G56" s="271"/>
      <c r="H56" s="757"/>
      <c r="I56" s="758"/>
      <c r="J56" s="759"/>
      <c r="K56" s="760"/>
      <c r="L56" s="761"/>
      <c r="M56" s="761"/>
      <c r="N56" s="761"/>
      <c r="O56" s="762"/>
      <c r="P56" s="322"/>
      <c r="Q56" s="199">
        <v>21</v>
      </c>
      <c r="R56" s="68" t="s">
        <v>120</v>
      </c>
      <c r="S56" s="188" t="s">
        <v>121</v>
      </c>
      <c r="T56" s="189" t="s">
        <v>61</v>
      </c>
      <c r="U56" s="337" t="s">
        <v>9</v>
      </c>
      <c r="V56" s="337" t="s">
        <v>90</v>
      </c>
      <c r="X56" s="372">
        <f>IF(AND(COUNT(B56:B71&gt;0),OR(NOT(C56=""),NOT(D56=""))),1,0)</f>
        <v>0</v>
      </c>
      <c r="Y56" s="337">
        <f>IF(X56=0,0,IF(C56="",2,0))</f>
        <v>0</v>
      </c>
      <c r="Z56" s="337">
        <f>IF(X56=0,0,IF(D56="",3,0))</f>
        <v>0</v>
      </c>
      <c r="AA56" s="337">
        <f>IF(X56=0,0,IF(D56&lt;C56,4,0))</f>
        <v>0</v>
      </c>
      <c r="AB56" s="337">
        <f>IF(X56=0,0,IF(OR(ISERROR(HOUR(C56)),ISERROR(HOUR(D56))),2,IF(AND(DAY(C56)=0,MONTH(C56)=1,YEAR(C56)=1900,DAY(D56)=0,MONTH(D56)=1,YEAR(D56)=1900),0,5)))</f>
        <v>0</v>
      </c>
      <c r="AC56" s="337">
        <f>IF(X56=0,0,IF(B56="",IF(C56&lt;D55,6,0),0))</f>
        <v>0</v>
      </c>
      <c r="AD56" s="353">
        <f>IF(AND(X56=1,NOT(AND(Z56=0,AA56=0,AB56=0,AC56=0))),1,0)</f>
        <v>0</v>
      </c>
      <c r="AE56" s="362">
        <v>0</v>
      </c>
      <c r="AF56" s="363" t="s">
        <v>184</v>
      </c>
      <c r="AG56" s="364"/>
    </row>
    <row r="57" spans="2:33" ht="21" customHeight="1" x14ac:dyDescent="0.3">
      <c r="B57" s="269"/>
      <c r="C57" s="341"/>
      <c r="D57" s="341"/>
      <c r="E57" s="215" t="str">
        <f t="shared" ref="E57:E71" si="7">IF(AND(X57=1,AD57=0),D57-C57,"")</f>
        <v/>
      </c>
      <c r="F57" s="270"/>
      <c r="G57" s="271"/>
      <c r="H57" s="757"/>
      <c r="I57" s="758"/>
      <c r="J57" s="759"/>
      <c r="K57" s="760"/>
      <c r="L57" s="761"/>
      <c r="M57" s="761"/>
      <c r="N57" s="761"/>
      <c r="O57" s="762"/>
      <c r="P57" s="322"/>
      <c r="Q57" s="199">
        <v>21</v>
      </c>
      <c r="R57" s="187" t="str">
        <f>'1 Deckblatt St 2023-05-03'!$I$81</f>
        <v>TTBW  hauptamtl. Trainer</v>
      </c>
      <c r="S57" s="188" t="str">
        <f>'2 Kosten-Zusammenstellung'!$F$38</f>
        <v>N/A</v>
      </c>
      <c r="T57" s="189">
        <f>'2 Kosten-Zusammenstellung'!$H$38</f>
        <v>0.3</v>
      </c>
      <c r="U57" s="393" t="s">
        <v>264</v>
      </c>
      <c r="V57" s="337" t="str">
        <f>'2 Kosten-Zusammenstellung'!$W$15</f>
        <v>2562</v>
      </c>
      <c r="X57" s="372">
        <f>IF(AND(COUNT(B56:B71&gt;0),OR(NOT(C57=""),NOT(D57=""))),1,0)</f>
        <v>0</v>
      </c>
      <c r="Y57" s="337">
        <f t="shared" ref="Y57:Y71" si="8">IF(X57=0,0,IF(C57="",2,0))</f>
        <v>0</v>
      </c>
      <c r="Z57" s="337">
        <f t="shared" ref="Z57:Z71" si="9">IF(X57=0,0,IF(D57="",3,0))</f>
        <v>0</v>
      </c>
      <c r="AA57" s="337">
        <f t="shared" ref="AA57:AA71" si="10">IF(X57=0,0,IF(D57&lt;C57,4,0))</f>
        <v>0</v>
      </c>
      <c r="AB57" s="337">
        <f t="shared" ref="AB57:AB71" si="11">IF(X57=0,0,IF(OR(ISERROR(HOUR(C57)),ISERROR(HOUR(D57))),2,IF(AND(DAY(C57)=0,MONTH(C57)=1,YEAR(C57)=1900,DAY(D57)=0,MONTH(D57)=1,YEAR(D57)=1900),0,5)))</f>
        <v>0</v>
      </c>
      <c r="AC57" s="337">
        <f t="shared" ref="AC57:AC71" si="12">IF(X57=0,0,IF(B57="",IF(C57&lt;D56,6,0),0))</f>
        <v>0</v>
      </c>
      <c r="AD57" s="353">
        <f t="shared" ref="AD57:AD71" si="13">IF(AND(X57=1,NOT(AND(Z57=0,AA57=0,AB57=0,AC57=0))),1,0)</f>
        <v>0</v>
      </c>
      <c r="AE57" s="356">
        <v>1</v>
      </c>
      <c r="AF57" s="354" t="s">
        <v>185</v>
      </c>
      <c r="AG57" s="357"/>
    </row>
    <row r="58" spans="2:33" ht="21" customHeight="1" x14ac:dyDescent="0.3">
      <c r="B58" s="269"/>
      <c r="C58" s="341"/>
      <c r="D58" s="341"/>
      <c r="E58" s="215" t="str">
        <f t="shared" si="7"/>
        <v/>
      </c>
      <c r="F58" s="270"/>
      <c r="G58" s="271"/>
      <c r="H58" s="757"/>
      <c r="I58" s="758"/>
      <c r="J58" s="759"/>
      <c r="K58" s="760"/>
      <c r="L58" s="761"/>
      <c r="M58" s="761"/>
      <c r="N58" s="761"/>
      <c r="O58" s="762"/>
      <c r="P58" s="322"/>
      <c r="Q58" s="199">
        <v>21</v>
      </c>
      <c r="R58" s="187" t="str">
        <f>'1 Deckblatt St 2023-05-03'!$I$82</f>
        <v>TTBW  Honorar-Trainer</v>
      </c>
      <c r="S58" s="188">
        <f>'2 Kosten-Zusammenstellung'!$F$39</f>
        <v>16</v>
      </c>
      <c r="T58" s="189">
        <f>'2 Kosten-Zusammenstellung'!$H$39</f>
        <v>0.25</v>
      </c>
      <c r="U58" s="337" t="str">
        <f>'2 Kosten-Zusammenstellung'!$W$9</f>
        <v>2512</v>
      </c>
      <c r="V58" s="337" t="str">
        <f>'2 Kosten-Zusammenstellung'!$W$14</f>
        <v>2561</v>
      </c>
      <c r="X58" s="372">
        <f>IF(AND(COUNT(B56:B71&gt;0),OR(NOT(C58=""),NOT(D58=""))),1,0)</f>
        <v>0</v>
      </c>
      <c r="Y58" s="337">
        <f t="shared" si="8"/>
        <v>0</v>
      </c>
      <c r="Z58" s="337">
        <f t="shared" si="9"/>
        <v>0</v>
      </c>
      <c r="AA58" s="337">
        <f t="shared" si="10"/>
        <v>0</v>
      </c>
      <c r="AB58" s="337">
        <f t="shared" si="11"/>
        <v>0</v>
      </c>
      <c r="AC58" s="337">
        <f t="shared" si="12"/>
        <v>0</v>
      </c>
      <c r="AD58" s="353">
        <f t="shared" si="13"/>
        <v>0</v>
      </c>
      <c r="AE58" s="356">
        <v>2</v>
      </c>
      <c r="AF58" s="354" t="s">
        <v>245</v>
      </c>
      <c r="AG58" s="357" t="s">
        <v>249</v>
      </c>
    </row>
    <row r="59" spans="2:33" ht="21" customHeight="1" x14ac:dyDescent="0.3">
      <c r="B59" s="269"/>
      <c r="C59" s="341"/>
      <c r="D59" s="341"/>
      <c r="E59" s="215" t="str">
        <f t="shared" si="7"/>
        <v/>
      </c>
      <c r="F59" s="270"/>
      <c r="G59" s="271"/>
      <c r="H59" s="768"/>
      <c r="I59" s="769"/>
      <c r="J59" s="770"/>
      <c r="K59" s="760"/>
      <c r="L59" s="761"/>
      <c r="M59" s="761"/>
      <c r="N59" s="761"/>
      <c r="O59" s="762"/>
      <c r="P59" s="322"/>
      <c r="Q59" s="199">
        <v>21</v>
      </c>
      <c r="R59" s="187" t="str">
        <f>'1 Deckblatt St 2023-05-03'!$I$83</f>
        <v>Trainer, A-Lizenz</v>
      </c>
      <c r="S59" s="188">
        <f>'2 Kosten-Zusammenstellung'!$F$40</f>
        <v>14</v>
      </c>
      <c r="T59" s="189">
        <f>'2 Kosten-Zusammenstellung'!$H$40</f>
        <v>0.25</v>
      </c>
      <c r="U59" s="337" t="str">
        <f>'2 Kosten-Zusammenstellung'!$W$10</f>
        <v>2513</v>
      </c>
      <c r="V59" s="337" t="str">
        <f>'2 Kosten-Zusammenstellung'!$W$14</f>
        <v>2561</v>
      </c>
      <c r="X59" s="372">
        <f>IF(AND(COUNT(B56:B71&gt;0),OR(NOT(C59=""),NOT(D59=""))),1,0)</f>
        <v>0</v>
      </c>
      <c r="Y59" s="337">
        <f t="shared" si="8"/>
        <v>0</v>
      </c>
      <c r="Z59" s="337">
        <f t="shared" si="9"/>
        <v>0</v>
      </c>
      <c r="AA59" s="337">
        <f t="shared" si="10"/>
        <v>0</v>
      </c>
      <c r="AB59" s="337">
        <f t="shared" si="11"/>
        <v>0</v>
      </c>
      <c r="AC59" s="337">
        <f t="shared" si="12"/>
        <v>0</v>
      </c>
      <c r="AD59" s="353">
        <f t="shared" si="13"/>
        <v>0</v>
      </c>
      <c r="AE59" s="356">
        <v>3</v>
      </c>
      <c r="AF59" s="354" t="s">
        <v>252</v>
      </c>
      <c r="AG59" s="358" t="s">
        <v>250</v>
      </c>
    </row>
    <row r="60" spans="2:33" ht="21" customHeight="1" x14ac:dyDescent="0.3">
      <c r="B60" s="269"/>
      <c r="C60" s="341"/>
      <c r="D60" s="341"/>
      <c r="E60" s="215" t="str">
        <f t="shared" si="7"/>
        <v/>
      </c>
      <c r="F60" s="270"/>
      <c r="G60" s="271"/>
      <c r="H60" s="757"/>
      <c r="I60" s="758"/>
      <c r="J60" s="759"/>
      <c r="K60" s="760"/>
      <c r="L60" s="761"/>
      <c r="M60" s="761"/>
      <c r="N60" s="761"/>
      <c r="O60" s="762"/>
      <c r="P60" s="322"/>
      <c r="Q60" s="199">
        <v>21</v>
      </c>
      <c r="R60" s="187" t="str">
        <f>'1 Deckblatt St 2023-05-03'!$I$84</f>
        <v>Trainer, B-Lizenz</v>
      </c>
      <c r="S60" s="188">
        <f>'2 Kosten-Zusammenstellung'!$F$41</f>
        <v>13</v>
      </c>
      <c r="T60" s="189">
        <f>'2 Kosten-Zusammenstellung'!$H$41</f>
        <v>0.25</v>
      </c>
      <c r="U60" s="337" t="str">
        <f>'2 Kosten-Zusammenstellung'!$W$11</f>
        <v>2514</v>
      </c>
      <c r="V60" s="337" t="str">
        <f>'2 Kosten-Zusammenstellung'!$W$14</f>
        <v>2561</v>
      </c>
      <c r="X60" s="372">
        <f>IF(AND(COUNT(B56:B71&gt;0),OR(NOT(C60=""),NOT(D60=""))),1,0)</f>
        <v>0</v>
      </c>
      <c r="Y60" s="337">
        <f t="shared" si="8"/>
        <v>0</v>
      </c>
      <c r="Z60" s="337">
        <f t="shared" si="9"/>
        <v>0</v>
      </c>
      <c r="AA60" s="337">
        <f t="shared" si="10"/>
        <v>0</v>
      </c>
      <c r="AB60" s="337">
        <f t="shared" si="11"/>
        <v>0</v>
      </c>
      <c r="AC60" s="337">
        <f t="shared" si="12"/>
        <v>0</v>
      </c>
      <c r="AD60" s="353">
        <f t="shared" si="13"/>
        <v>0</v>
      </c>
      <c r="AE60" s="356">
        <v>4</v>
      </c>
      <c r="AF60" s="354" t="s">
        <v>183</v>
      </c>
      <c r="AG60" s="357" t="s">
        <v>251</v>
      </c>
    </row>
    <row r="61" spans="2:33" ht="21" customHeight="1" x14ac:dyDescent="0.3">
      <c r="B61" s="269"/>
      <c r="C61" s="341"/>
      <c r="D61" s="341"/>
      <c r="E61" s="215" t="str">
        <f t="shared" si="7"/>
        <v/>
      </c>
      <c r="F61" s="270"/>
      <c r="G61" s="271"/>
      <c r="H61" s="757"/>
      <c r="I61" s="758"/>
      <c r="J61" s="759"/>
      <c r="K61" s="760"/>
      <c r="L61" s="761"/>
      <c r="M61" s="761"/>
      <c r="N61" s="761"/>
      <c r="O61" s="762"/>
      <c r="P61" s="322"/>
      <c r="Q61" s="199">
        <v>21</v>
      </c>
      <c r="R61" s="187" t="str">
        <f>'1 Deckblatt St 2023-05-03'!$I$85</f>
        <v>Trainer, C-Lizenz</v>
      </c>
      <c r="S61" s="188">
        <f>'2 Kosten-Zusammenstellung'!$F$42</f>
        <v>10</v>
      </c>
      <c r="T61" s="189">
        <f>'2 Kosten-Zusammenstellung'!$H$42</f>
        <v>0.25</v>
      </c>
      <c r="U61" s="338" t="str">
        <f>'2 Kosten-Zusammenstellung'!$W$12</f>
        <v>2515</v>
      </c>
      <c r="V61" s="337" t="str">
        <f>'2 Kosten-Zusammenstellung'!$W$14</f>
        <v>2561</v>
      </c>
      <c r="X61" s="372">
        <f>IF(AND(COUNT(B56:B71&gt;0),OR(NOT(C61=""),NOT(D61=""))),1,0)</f>
        <v>0</v>
      </c>
      <c r="Y61" s="337">
        <f t="shared" si="8"/>
        <v>0</v>
      </c>
      <c r="Z61" s="337">
        <f t="shared" si="9"/>
        <v>0</v>
      </c>
      <c r="AA61" s="337">
        <f t="shared" si="10"/>
        <v>0</v>
      </c>
      <c r="AB61" s="337">
        <f t="shared" si="11"/>
        <v>0</v>
      </c>
      <c r="AC61" s="337">
        <f t="shared" si="12"/>
        <v>0</v>
      </c>
      <c r="AD61" s="353">
        <f t="shared" si="13"/>
        <v>0</v>
      </c>
      <c r="AE61" s="356">
        <v>5</v>
      </c>
      <c r="AF61" s="354" t="s">
        <v>182</v>
      </c>
      <c r="AG61" s="357" t="s">
        <v>253</v>
      </c>
    </row>
    <row r="62" spans="2:33" ht="21" customHeight="1" thickBot="1" x14ac:dyDescent="0.35">
      <c r="B62" s="269"/>
      <c r="C62" s="341"/>
      <c r="D62" s="341"/>
      <c r="E62" s="215" t="str">
        <f t="shared" si="7"/>
        <v/>
      </c>
      <c r="F62" s="270"/>
      <c r="G62" s="271"/>
      <c r="H62" s="757"/>
      <c r="I62" s="758"/>
      <c r="J62" s="759"/>
      <c r="K62" s="760"/>
      <c r="L62" s="761"/>
      <c r="M62" s="761"/>
      <c r="N62" s="761"/>
      <c r="O62" s="762"/>
      <c r="P62" s="322"/>
      <c r="Q62" s="199">
        <v>21</v>
      </c>
      <c r="R62" s="187" t="str">
        <f>'1 Deckblatt St 2023-05-03'!$I$86</f>
        <v>Physiotherapeut</v>
      </c>
      <c r="S62" s="188" t="str">
        <f>'2 Kosten-Zusammenstellung'!$O$38</f>
        <v>N/A</v>
      </c>
      <c r="T62" s="189">
        <f>'2 Kosten-Zusammenstellung'!$S$38</f>
        <v>0.3</v>
      </c>
      <c r="U62" s="393" t="s">
        <v>264</v>
      </c>
      <c r="V62" s="323" t="str">
        <f>'2 Kosten-Zusammenstellung'!$W$14</f>
        <v>2561</v>
      </c>
      <c r="W62" s="334"/>
      <c r="X62" s="372">
        <f>IF(AND(COUNT(B56:B71&gt;0),OR(NOT(C62=""),NOT(D62=""))),1,0)</f>
        <v>0</v>
      </c>
      <c r="Y62" s="337">
        <f t="shared" si="8"/>
        <v>0</v>
      </c>
      <c r="Z62" s="337">
        <f t="shared" si="9"/>
        <v>0</v>
      </c>
      <c r="AA62" s="337">
        <f t="shared" si="10"/>
        <v>0</v>
      </c>
      <c r="AB62" s="337">
        <f t="shared" si="11"/>
        <v>0</v>
      </c>
      <c r="AC62" s="337">
        <f t="shared" si="12"/>
        <v>0</v>
      </c>
      <c r="AD62" s="353">
        <f t="shared" si="13"/>
        <v>0</v>
      </c>
      <c r="AE62" s="359">
        <v>6</v>
      </c>
      <c r="AF62" s="360" t="s">
        <v>38</v>
      </c>
      <c r="AG62" s="361" t="s">
        <v>254</v>
      </c>
    </row>
    <row r="63" spans="2:33" ht="21" customHeight="1" x14ac:dyDescent="0.3">
      <c r="B63" s="269"/>
      <c r="C63" s="341"/>
      <c r="D63" s="341"/>
      <c r="E63" s="215" t="str">
        <f t="shared" si="7"/>
        <v/>
      </c>
      <c r="F63" s="270"/>
      <c r="G63" s="271"/>
      <c r="H63" s="757"/>
      <c r="I63" s="758"/>
      <c r="J63" s="759"/>
      <c r="K63" s="760"/>
      <c r="L63" s="761"/>
      <c r="M63" s="761"/>
      <c r="N63" s="761"/>
      <c r="O63" s="762"/>
      <c r="P63" s="322"/>
      <c r="Q63" s="199">
        <v>21</v>
      </c>
      <c r="R63" s="10" t="str">
        <f>'1 Deckblatt St 2023-05-03'!$I$87</f>
        <v>Sparringspartner</v>
      </c>
      <c r="S63" s="188">
        <f>'2 Kosten-Zusammenstellung'!$O$39</f>
        <v>13</v>
      </c>
      <c r="T63" s="323">
        <f>'2 Kosten-Zusammenstellung'!$S$39</f>
        <v>0.25</v>
      </c>
      <c r="U63" s="338" t="str">
        <f>'2 Kosten-Zusammenstellung'!$W$11</f>
        <v>2514</v>
      </c>
      <c r="V63" s="338" t="str">
        <f>'2 Kosten-Zusammenstellung'!$W$14</f>
        <v>2561</v>
      </c>
      <c r="W63" s="334"/>
      <c r="X63" s="372">
        <f>IF(AND(COUNT(B$31:B56&gt;0),OR(NOT(C63=""),NOT(D63=""))),1,0)</f>
        <v>0</v>
      </c>
      <c r="Y63" s="337">
        <f t="shared" si="8"/>
        <v>0</v>
      </c>
      <c r="Z63" s="337">
        <f t="shared" si="9"/>
        <v>0</v>
      </c>
      <c r="AA63" s="337">
        <f t="shared" si="10"/>
        <v>0</v>
      </c>
      <c r="AB63" s="337">
        <f t="shared" si="11"/>
        <v>0</v>
      </c>
      <c r="AC63" s="337">
        <f t="shared" si="12"/>
        <v>0</v>
      </c>
      <c r="AD63" s="337">
        <f t="shared" si="13"/>
        <v>0</v>
      </c>
      <c r="AG63" s="352"/>
    </row>
    <row r="64" spans="2:33" ht="21" customHeight="1" x14ac:dyDescent="0.3">
      <c r="B64" s="269"/>
      <c r="C64" s="341"/>
      <c r="D64" s="341"/>
      <c r="E64" s="215" t="str">
        <f t="shared" si="7"/>
        <v/>
      </c>
      <c r="F64" s="270"/>
      <c r="G64" s="271"/>
      <c r="H64" s="757"/>
      <c r="I64" s="758"/>
      <c r="J64" s="759"/>
      <c r="K64" s="760"/>
      <c r="L64" s="761"/>
      <c r="M64" s="761"/>
      <c r="N64" s="761"/>
      <c r="O64" s="762"/>
      <c r="P64" s="322"/>
      <c r="Q64" s="199">
        <v>21</v>
      </c>
      <c r="R64" s="10" t="str">
        <f>'1 Deckblatt St 2023-05-03'!$I$88</f>
        <v>Ehrenamtliche</v>
      </c>
      <c r="S64" s="188" t="str">
        <f>'2 Kosten-Zusammenstellung'!$O$40</f>
        <v>N/A</v>
      </c>
      <c r="T64" s="323">
        <f>'2 Kosten-Zusammenstellung'!$S$40</f>
        <v>0.3</v>
      </c>
      <c r="U64" s="393" t="s">
        <v>264</v>
      </c>
      <c r="V64" s="338" t="str">
        <f>'2 Kosten-Zusammenstellung'!$W$16</f>
        <v>2565</v>
      </c>
      <c r="W64" s="334"/>
      <c r="X64" s="372">
        <f>IF(AND(COUNT(B56:B71&gt;0),OR(NOT(C64=""),NOT(D64=""))),1,0)</f>
        <v>0</v>
      </c>
      <c r="Y64" s="337">
        <f t="shared" si="8"/>
        <v>0</v>
      </c>
      <c r="Z64" s="337">
        <f t="shared" si="9"/>
        <v>0</v>
      </c>
      <c r="AA64" s="337">
        <f t="shared" si="10"/>
        <v>0</v>
      </c>
      <c r="AB64" s="337">
        <f t="shared" si="11"/>
        <v>0</v>
      </c>
      <c r="AC64" s="337">
        <f t="shared" si="12"/>
        <v>0</v>
      </c>
      <c r="AD64" s="337">
        <f t="shared" si="13"/>
        <v>0</v>
      </c>
    </row>
    <row r="65" spans="2:32" ht="21" customHeight="1" x14ac:dyDescent="0.3">
      <c r="B65" s="269"/>
      <c r="C65" s="341"/>
      <c r="D65" s="341"/>
      <c r="E65" s="215" t="str">
        <f t="shared" si="7"/>
        <v/>
      </c>
      <c r="F65" s="270"/>
      <c r="G65" s="271"/>
      <c r="H65" s="757"/>
      <c r="I65" s="758"/>
      <c r="J65" s="759"/>
      <c r="K65" s="760"/>
      <c r="L65" s="761"/>
      <c r="M65" s="761"/>
      <c r="N65" s="761"/>
      <c r="O65" s="762"/>
      <c r="P65" s="322"/>
      <c r="Q65" s="199">
        <v>21</v>
      </c>
      <c r="X65" s="372">
        <f>IF(AND(COUNT(B56:B71&gt;0),OR(NOT(C65=""),NOT(D65=""))),1,0)</f>
        <v>0</v>
      </c>
      <c r="Y65" s="337">
        <f t="shared" si="8"/>
        <v>0</v>
      </c>
      <c r="Z65" s="337">
        <f t="shared" si="9"/>
        <v>0</v>
      </c>
      <c r="AA65" s="337">
        <f t="shared" si="10"/>
        <v>0</v>
      </c>
      <c r="AB65" s="337">
        <f t="shared" si="11"/>
        <v>0</v>
      </c>
      <c r="AC65" s="337">
        <f t="shared" si="12"/>
        <v>0</v>
      </c>
      <c r="AD65" s="337">
        <f t="shared" si="13"/>
        <v>0</v>
      </c>
    </row>
    <row r="66" spans="2:32" ht="21" customHeight="1" x14ac:dyDescent="0.3">
      <c r="B66" s="269"/>
      <c r="C66" s="341"/>
      <c r="D66" s="341"/>
      <c r="E66" s="215" t="str">
        <f t="shared" si="7"/>
        <v/>
      </c>
      <c r="F66" s="270"/>
      <c r="G66" s="271"/>
      <c r="H66" s="757"/>
      <c r="I66" s="758"/>
      <c r="J66" s="759"/>
      <c r="K66" s="760"/>
      <c r="L66" s="761"/>
      <c r="M66" s="761"/>
      <c r="N66" s="761"/>
      <c r="O66" s="762"/>
      <c r="P66" s="322"/>
      <c r="Q66" s="199">
        <v>21</v>
      </c>
      <c r="X66" s="372">
        <f>IF(AND(COUNT(B56:B71&gt;0),OR(NOT(C66=""),NOT(D66=""))),1,0)</f>
        <v>0</v>
      </c>
      <c r="Y66" s="337">
        <f t="shared" si="8"/>
        <v>0</v>
      </c>
      <c r="Z66" s="337">
        <f t="shared" si="9"/>
        <v>0</v>
      </c>
      <c r="AA66" s="337">
        <f t="shared" si="10"/>
        <v>0</v>
      </c>
      <c r="AB66" s="337">
        <f t="shared" si="11"/>
        <v>0</v>
      </c>
      <c r="AC66" s="337">
        <f t="shared" si="12"/>
        <v>0</v>
      </c>
      <c r="AD66" s="337">
        <f t="shared" si="13"/>
        <v>0</v>
      </c>
    </row>
    <row r="67" spans="2:32" ht="21" customHeight="1" x14ac:dyDescent="0.3">
      <c r="B67" s="269"/>
      <c r="C67" s="341"/>
      <c r="D67" s="341"/>
      <c r="E67" s="215" t="str">
        <f t="shared" si="7"/>
        <v/>
      </c>
      <c r="F67" s="270"/>
      <c r="G67" s="271"/>
      <c r="H67" s="757"/>
      <c r="I67" s="758"/>
      <c r="J67" s="759"/>
      <c r="K67" s="760"/>
      <c r="L67" s="761"/>
      <c r="M67" s="761"/>
      <c r="N67" s="761"/>
      <c r="O67" s="762"/>
      <c r="P67" s="322"/>
      <c r="Q67" s="199">
        <v>21</v>
      </c>
      <c r="R67" s="367"/>
      <c r="X67" s="372">
        <f>IF(AND(COUNT(B56:B71&gt;0),OR(NOT(C67=""),NOT(D67=""))),1,0)</f>
        <v>0</v>
      </c>
      <c r="Y67" s="337">
        <f t="shared" si="8"/>
        <v>0</v>
      </c>
      <c r="Z67" s="337">
        <f t="shared" si="9"/>
        <v>0</v>
      </c>
      <c r="AA67" s="337">
        <f t="shared" si="10"/>
        <v>0</v>
      </c>
      <c r="AB67" s="337">
        <f t="shared" si="11"/>
        <v>0</v>
      </c>
      <c r="AC67" s="337">
        <f t="shared" si="12"/>
        <v>0</v>
      </c>
      <c r="AD67" s="337">
        <f t="shared" si="13"/>
        <v>0</v>
      </c>
    </row>
    <row r="68" spans="2:32" ht="21" customHeight="1" x14ac:dyDescent="0.3">
      <c r="B68" s="269"/>
      <c r="C68" s="341"/>
      <c r="D68" s="341"/>
      <c r="E68" s="215" t="str">
        <f t="shared" si="7"/>
        <v/>
      </c>
      <c r="F68" s="270"/>
      <c r="G68" s="271"/>
      <c r="H68" s="757"/>
      <c r="I68" s="758"/>
      <c r="J68" s="759"/>
      <c r="K68" s="760"/>
      <c r="L68" s="761"/>
      <c r="M68" s="761"/>
      <c r="N68" s="761"/>
      <c r="O68" s="762"/>
      <c r="P68" s="322"/>
      <c r="Q68" s="199">
        <v>21</v>
      </c>
      <c r="R68" s="367"/>
      <c r="X68" s="372">
        <f>IF(AND(COUNT(B56:B71&gt;0),OR(NOT(C68=""),NOT(D68=""))),1,0)</f>
        <v>0</v>
      </c>
      <c r="Y68" s="337">
        <f t="shared" si="8"/>
        <v>0</v>
      </c>
      <c r="Z68" s="337">
        <f t="shared" si="9"/>
        <v>0</v>
      </c>
      <c r="AA68" s="337">
        <f t="shared" si="10"/>
        <v>0</v>
      </c>
      <c r="AB68" s="337">
        <f t="shared" si="11"/>
        <v>0</v>
      </c>
      <c r="AC68" s="337">
        <f t="shared" si="12"/>
        <v>0</v>
      </c>
      <c r="AD68" s="337">
        <f t="shared" si="13"/>
        <v>0</v>
      </c>
    </row>
    <row r="69" spans="2:32" ht="21" customHeight="1" x14ac:dyDescent="0.3">
      <c r="B69" s="269"/>
      <c r="C69" s="341"/>
      <c r="D69" s="341"/>
      <c r="E69" s="215" t="str">
        <f t="shared" si="7"/>
        <v/>
      </c>
      <c r="F69" s="270"/>
      <c r="G69" s="271"/>
      <c r="H69" s="757"/>
      <c r="I69" s="758"/>
      <c r="J69" s="759"/>
      <c r="K69" s="760"/>
      <c r="L69" s="761"/>
      <c r="M69" s="761"/>
      <c r="N69" s="761"/>
      <c r="O69" s="762"/>
      <c r="P69" s="322"/>
      <c r="Q69" s="199">
        <v>21</v>
      </c>
      <c r="X69" s="372">
        <f>IF(AND(COUNT(B56:B71&gt;0),OR(NOT(C69=""),NOT(D69=""))),1,0)</f>
        <v>0</v>
      </c>
      <c r="Y69" s="337">
        <f t="shared" si="8"/>
        <v>0</v>
      </c>
      <c r="Z69" s="337">
        <f t="shared" si="9"/>
        <v>0</v>
      </c>
      <c r="AA69" s="337">
        <f t="shared" si="10"/>
        <v>0</v>
      </c>
      <c r="AB69" s="337">
        <f t="shared" si="11"/>
        <v>0</v>
      </c>
      <c r="AC69" s="337">
        <f t="shared" si="12"/>
        <v>0</v>
      </c>
      <c r="AD69" s="337">
        <f t="shared" si="13"/>
        <v>0</v>
      </c>
    </row>
    <row r="70" spans="2:32" ht="21" customHeight="1" x14ac:dyDescent="0.3">
      <c r="B70" s="269"/>
      <c r="C70" s="341"/>
      <c r="D70" s="341"/>
      <c r="E70" s="215" t="str">
        <f t="shared" si="7"/>
        <v/>
      </c>
      <c r="F70" s="270"/>
      <c r="G70" s="271"/>
      <c r="H70" s="757"/>
      <c r="I70" s="758"/>
      <c r="J70" s="759"/>
      <c r="K70" s="760"/>
      <c r="L70" s="761"/>
      <c r="M70" s="761"/>
      <c r="N70" s="761"/>
      <c r="O70" s="762"/>
      <c r="P70" s="322"/>
      <c r="Q70" s="199">
        <v>21</v>
      </c>
      <c r="X70" s="372">
        <f>IF(AND(COUNT(B56:B71&gt;0),OR(NOT(C70=""),NOT(D70=""))),1,0)</f>
        <v>0</v>
      </c>
      <c r="Y70" s="337">
        <f t="shared" si="8"/>
        <v>0</v>
      </c>
      <c r="Z70" s="337">
        <f t="shared" si="9"/>
        <v>0</v>
      </c>
      <c r="AA70" s="337">
        <f t="shared" si="10"/>
        <v>0</v>
      </c>
      <c r="AB70" s="337">
        <f t="shared" si="11"/>
        <v>0</v>
      </c>
      <c r="AC70" s="337">
        <f t="shared" si="12"/>
        <v>0</v>
      </c>
      <c r="AD70" s="337">
        <f t="shared" si="13"/>
        <v>0</v>
      </c>
    </row>
    <row r="71" spans="2:32" ht="21" customHeight="1" thickBot="1" x14ac:dyDescent="0.35">
      <c r="B71" s="269"/>
      <c r="C71" s="341"/>
      <c r="D71" s="341"/>
      <c r="E71" s="215" t="str">
        <f t="shared" si="7"/>
        <v/>
      </c>
      <c r="F71" s="270"/>
      <c r="G71" s="271"/>
      <c r="H71" s="757"/>
      <c r="I71" s="758"/>
      <c r="J71" s="759"/>
      <c r="K71" s="760"/>
      <c r="L71" s="761"/>
      <c r="M71" s="761"/>
      <c r="N71" s="761"/>
      <c r="O71" s="762"/>
      <c r="P71" s="322"/>
      <c r="Q71" s="199">
        <v>21</v>
      </c>
      <c r="X71" s="373">
        <f>IF(AND(COUNT(B56:B71&gt;0),OR(NOT(C71=""),NOT(D71=""))),1,0)</f>
        <v>0</v>
      </c>
      <c r="Y71" s="374">
        <f t="shared" si="8"/>
        <v>0</v>
      </c>
      <c r="Z71" s="374">
        <f t="shared" si="9"/>
        <v>0</v>
      </c>
      <c r="AA71" s="374">
        <f t="shared" si="10"/>
        <v>0</v>
      </c>
      <c r="AB71" s="374">
        <f t="shared" si="11"/>
        <v>0</v>
      </c>
      <c r="AC71" s="374">
        <f t="shared" si="12"/>
        <v>0</v>
      </c>
      <c r="AD71" s="368">
        <f t="shared" si="13"/>
        <v>0</v>
      </c>
    </row>
    <row r="72" spans="2:32" ht="21" customHeight="1" thickBot="1" x14ac:dyDescent="0.35">
      <c r="B72" s="763" t="s">
        <v>65</v>
      </c>
      <c r="C72" s="764"/>
      <c r="D72" s="765"/>
      <c r="E72" s="215">
        <f>SUM(E56:E71)</f>
        <v>0</v>
      </c>
      <c r="F72" s="216">
        <f>SUM(F56:F71)</f>
        <v>0</v>
      </c>
      <c r="G72" s="217">
        <f>SUM(G56:G71)</f>
        <v>0</v>
      </c>
      <c r="H72" s="766" t="str">
        <f>IF(Y75=100,"",VLOOKUP(Y74,AE56:AG62,3,FALSE))</f>
        <v/>
      </c>
      <c r="I72" s="767"/>
      <c r="J72" s="767"/>
      <c r="K72" s="403" t="str">
        <f>IF(Y75=100,"","in Zeile")</f>
        <v/>
      </c>
      <c r="L72" s="383" t="str">
        <f>IF(Y75=100,"",Y75)</f>
        <v/>
      </c>
      <c r="M72" s="381"/>
      <c r="N72" s="381"/>
      <c r="O72" s="382"/>
      <c r="P72" s="322"/>
      <c r="Q72" s="199">
        <v>21</v>
      </c>
      <c r="X72" s="375"/>
      <c r="Y72" s="376">
        <f>IF(ISNA(MATCH(2,Y56:Y71,0)),100,MATCH(2,Y56:Y71,0))</f>
        <v>100</v>
      </c>
      <c r="Z72" s="376">
        <f>IF(ISNA(MATCH(3,Z56:Z71,0)),100,MATCH(3,Z56:Z71,0))</f>
        <v>100</v>
      </c>
      <c r="AA72" s="376">
        <f>IF(ISNA(MATCH(4,AA56:AA71,0)),100,MATCH(4,AA56:AA71,0))</f>
        <v>100</v>
      </c>
      <c r="AB72" s="376">
        <f>IF(ISNA(MATCH(5,AB56:AB71,0)),100,MATCH(5,AB56:AB71,0))</f>
        <v>100</v>
      </c>
      <c r="AC72" s="377">
        <f>IF(ISNA(MATCH(6,AC56:AC71,0)),100,MATCH(6,AC56:AC71,0))</f>
        <v>100</v>
      </c>
    </row>
    <row r="73" spans="2:32" ht="6" customHeight="1" x14ac:dyDescent="0.3">
      <c r="Q73" s="199">
        <v>8</v>
      </c>
      <c r="X73" s="220">
        <v>1</v>
      </c>
      <c r="Y73" s="220">
        <v>2</v>
      </c>
      <c r="Z73" s="369">
        <v>3</v>
      </c>
      <c r="AA73" s="220">
        <v>4</v>
      </c>
      <c r="AB73" s="220">
        <v>5</v>
      </c>
      <c r="AC73" s="220">
        <v>6</v>
      </c>
    </row>
    <row r="74" spans="2:32" ht="16.2" customHeight="1" x14ac:dyDescent="0.3">
      <c r="B74" s="172" t="s">
        <v>8</v>
      </c>
      <c r="C74" s="179"/>
      <c r="D74" s="179"/>
      <c r="E74" s="179"/>
      <c r="F74" s="179"/>
      <c r="G74" s="180"/>
      <c r="H74" s="175"/>
      <c r="I74" s="742" t="s">
        <v>281</v>
      </c>
      <c r="J74" s="743"/>
      <c r="K74" s="743"/>
      <c r="L74" s="743"/>
      <c r="M74" s="743"/>
      <c r="N74" s="743"/>
      <c r="O74" s="185"/>
      <c r="P74" s="321"/>
      <c r="Q74" s="199">
        <v>16</v>
      </c>
      <c r="V74" s="746" t="s">
        <v>262</v>
      </c>
      <c r="W74" s="747"/>
      <c r="X74" s="747"/>
      <c r="Y74" s="378">
        <f>MATCH(SMALL(X72:AC72,1),X72:AC72,0)</f>
        <v>2</v>
      </c>
      <c r="Z74" s="748"/>
      <c r="AA74" s="749"/>
      <c r="AB74" s="369"/>
      <c r="AC74" s="369"/>
      <c r="AD74" s="369"/>
      <c r="AE74" s="369"/>
      <c r="AF74" s="369"/>
    </row>
    <row r="75" spans="2:32" ht="17.100000000000001" customHeight="1" x14ac:dyDescent="0.3">
      <c r="B75" s="167" t="str">
        <f>IF(ISNA(VLOOKUP(K50,R57:V64,4,FALSE)),"",VLOOKUP(K50,R57:V64,4,FALSE))</f>
        <v/>
      </c>
      <c r="C75" s="750" t="s">
        <v>9</v>
      </c>
      <c r="D75" s="750"/>
      <c r="E75" s="173">
        <f>IF('1 Deckblatt St 2023-05-03'!$R$47=5,VLOOKUP(K50,R57:V64,2,FALSE),0)</f>
        <v>0</v>
      </c>
      <c r="F75" s="174" t="s">
        <v>170</v>
      </c>
      <c r="G75" s="169">
        <f>(E72*24)*E75</f>
        <v>0</v>
      </c>
      <c r="H75" s="175"/>
      <c r="I75" s="744"/>
      <c r="J75" s="745"/>
      <c r="K75" s="745"/>
      <c r="L75" s="745"/>
      <c r="M75" s="745"/>
      <c r="N75" s="745"/>
      <c r="O75" s="186"/>
      <c r="P75" s="321"/>
      <c r="Q75" s="199">
        <v>17</v>
      </c>
      <c r="V75" s="751" t="s">
        <v>260</v>
      </c>
      <c r="W75" s="752"/>
      <c r="X75" s="752"/>
      <c r="Y75" s="379">
        <f>SMALL(Y72:AC72,1)</f>
        <v>100</v>
      </c>
      <c r="Z75" s="753" t="s">
        <v>261</v>
      </c>
      <c r="AA75" s="754"/>
      <c r="AB75" s="369"/>
      <c r="AC75" s="369"/>
      <c r="AD75" s="369"/>
      <c r="AE75" s="369"/>
      <c r="AF75" s="369"/>
    </row>
    <row r="76" spans="2:32" ht="17.100000000000001" customHeight="1" x14ac:dyDescent="0.3">
      <c r="B76" s="167" t="str">
        <f>IF(ISNA(VLOOKUP(K50,R57:V64,5,FALSE)),"",VLOOKUP(K50,R57:V64,5,FALSE))</f>
        <v/>
      </c>
      <c r="C76" s="755" t="s">
        <v>169</v>
      </c>
      <c r="D76" s="755"/>
      <c r="E76" s="173">
        <f>IF(ISNA(VLOOKUP(K50,R57:V64,3,FALSE)),0,VLOOKUP(K50,R57:V64,3,FALSE))</f>
        <v>0</v>
      </c>
      <c r="F76" s="174" t="s">
        <v>61</v>
      </c>
      <c r="G76" s="170">
        <f>F72*E76</f>
        <v>0</v>
      </c>
      <c r="H76" s="111"/>
      <c r="I76" s="744"/>
      <c r="J76" s="745"/>
      <c r="K76" s="745"/>
      <c r="L76" s="745"/>
      <c r="M76" s="745"/>
      <c r="N76" s="745"/>
      <c r="O76" s="186"/>
      <c r="P76" s="321"/>
      <c r="Q76" s="199">
        <v>17</v>
      </c>
      <c r="R76" s="371"/>
      <c r="S76" s="756"/>
      <c r="T76" s="756"/>
      <c r="U76" s="370"/>
    </row>
    <row r="77" spans="2:32" ht="17.100000000000001" customHeight="1" thickBot="1" x14ac:dyDescent="0.3">
      <c r="B77" s="168" t="str">
        <f>IF(ISNA(VLOOKUP(K50,R57:V64,4,FALSE)),"",'2 Kosten-Zusammenstellung'!W$13)</f>
        <v/>
      </c>
      <c r="C77" s="730" t="s">
        <v>159</v>
      </c>
      <c r="D77" s="730"/>
      <c r="E77" s="730"/>
      <c r="F77" s="730"/>
      <c r="G77" s="171">
        <f>IF(ISNA(VLOOKUP(K50,R57:V64,4,FALSE)),0,G72)</f>
        <v>0</v>
      </c>
      <c r="H77" s="111"/>
      <c r="I77" s="731"/>
      <c r="J77" s="732"/>
      <c r="K77" s="219"/>
      <c r="L77" s="734"/>
      <c r="M77" s="734"/>
      <c r="N77" s="734"/>
      <c r="O77" s="206"/>
      <c r="Q77" s="199">
        <v>17</v>
      </c>
    </row>
    <row r="78" spans="2:32" ht="16.2" customHeight="1" thickTop="1" x14ac:dyDescent="0.25">
      <c r="B78" s="181"/>
      <c r="C78" s="735" t="s">
        <v>7</v>
      </c>
      <c r="D78" s="735"/>
      <c r="E78" s="735"/>
      <c r="F78" s="735"/>
      <c r="G78" s="737">
        <f>SUM(G75:G77)</f>
        <v>0</v>
      </c>
      <c r="H78" s="111"/>
      <c r="I78" s="733"/>
      <c r="J78" s="732"/>
      <c r="K78" s="219"/>
      <c r="L78" s="734"/>
      <c r="M78" s="734"/>
      <c r="N78" s="734"/>
      <c r="O78" s="206"/>
      <c r="Q78" s="199">
        <v>16</v>
      </c>
    </row>
    <row r="79" spans="2:32" ht="14.1" customHeight="1" x14ac:dyDescent="0.3">
      <c r="B79" s="208"/>
      <c r="C79" s="736"/>
      <c r="D79" s="736"/>
      <c r="E79" s="736"/>
      <c r="F79" s="736"/>
      <c r="G79" s="738"/>
      <c r="H79" s="183"/>
      <c r="I79" s="739" t="s">
        <v>10</v>
      </c>
      <c r="J79" s="740"/>
      <c r="K79" s="328"/>
      <c r="L79" s="741" t="s">
        <v>11</v>
      </c>
      <c r="M79" s="741"/>
      <c r="N79" s="741"/>
      <c r="O79" s="205"/>
      <c r="Q79" s="199">
        <v>14</v>
      </c>
    </row>
    <row r="80" spans="2:32" ht="10.199999999999999" customHeight="1" x14ac:dyDescent="0.3">
      <c r="C80" s="398"/>
      <c r="D80" s="398"/>
      <c r="E80" s="398"/>
      <c r="F80" s="398"/>
      <c r="G80" s="399"/>
      <c r="H80" s="183"/>
      <c r="I80" s="400"/>
      <c r="J80" s="400"/>
      <c r="K80" s="401"/>
      <c r="L80" s="401"/>
      <c r="M80" s="401"/>
      <c r="N80" s="401"/>
      <c r="Q80" s="199">
        <v>10</v>
      </c>
    </row>
    <row r="81" spans="2:33" ht="8.1" customHeight="1" x14ac:dyDescent="0.3">
      <c r="H81" s="183"/>
      <c r="I81" s="395"/>
      <c r="J81" s="395"/>
      <c r="K81" s="396"/>
      <c r="L81" s="396"/>
      <c r="M81" s="396"/>
      <c r="N81" s="396"/>
      <c r="Q81" s="199">
        <v>10</v>
      </c>
    </row>
    <row r="82" spans="2:33" ht="8.1" customHeight="1" x14ac:dyDescent="0.3">
      <c r="B82" s="201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3"/>
      <c r="Q82" s="199">
        <v>8</v>
      </c>
      <c r="X82" s="342"/>
      <c r="Y82" s="342"/>
      <c r="Z82" s="342"/>
      <c r="AA82" s="342"/>
      <c r="AB82" s="342"/>
      <c r="AC82" s="342"/>
      <c r="AD82" s="342"/>
    </row>
    <row r="83" spans="2:33" ht="24" customHeight="1" x14ac:dyDescent="0.3">
      <c r="B83" s="781" t="s">
        <v>0</v>
      </c>
      <c r="C83" s="782"/>
      <c r="D83" s="782"/>
      <c r="E83" s="782"/>
      <c r="F83" s="782"/>
      <c r="G83" s="782"/>
      <c r="H83" s="782"/>
      <c r="I83" s="782"/>
      <c r="J83" s="782"/>
      <c r="K83" s="782"/>
      <c r="L83" s="782"/>
      <c r="M83" s="599" t="str">
        <f>IF(Kostenstelle="","",Kostenstelle)</f>
        <v/>
      </c>
      <c r="N83" s="601"/>
      <c r="O83" s="326"/>
      <c r="P83" s="183"/>
      <c r="Q83" s="199">
        <v>24</v>
      </c>
      <c r="X83" s="776" t="s">
        <v>230</v>
      </c>
      <c r="Y83" s="776" t="s">
        <v>257</v>
      </c>
      <c r="Z83" s="776" t="s">
        <v>258</v>
      </c>
      <c r="AA83" s="776" t="s">
        <v>231</v>
      </c>
      <c r="AB83" s="776" t="s">
        <v>259</v>
      </c>
      <c r="AC83" s="776" t="s">
        <v>255</v>
      </c>
      <c r="AD83" s="820" t="s">
        <v>256</v>
      </c>
    </row>
    <row r="84" spans="2:33" ht="18" customHeight="1" x14ac:dyDescent="0.3">
      <c r="B84" s="804" t="s">
        <v>97</v>
      </c>
      <c r="C84" s="805"/>
      <c r="D84" s="806" t="str">
        <f>IF(Lehrgang="","",Lehrgang)</f>
        <v/>
      </c>
      <c r="E84" s="806"/>
      <c r="F84" s="806"/>
      <c r="G84" s="806"/>
      <c r="H84" s="806"/>
      <c r="I84" s="806"/>
      <c r="J84" s="806"/>
      <c r="K84" s="806"/>
      <c r="L84" s="806"/>
      <c r="M84" s="807" t="s">
        <v>1</v>
      </c>
      <c r="N84" s="807"/>
      <c r="O84" s="206"/>
      <c r="Q84" s="199">
        <v>18</v>
      </c>
      <c r="X84" s="777"/>
      <c r="Y84" s="777"/>
      <c r="Z84" s="777"/>
      <c r="AA84" s="777"/>
      <c r="AB84" s="777"/>
      <c r="AC84" s="777"/>
      <c r="AD84" s="821"/>
    </row>
    <row r="85" spans="2:33" ht="8.1" customHeight="1" x14ac:dyDescent="0.3">
      <c r="B85" s="325"/>
      <c r="C85" s="207"/>
      <c r="O85" s="206"/>
      <c r="Q85" s="199">
        <v>8</v>
      </c>
      <c r="X85" s="777"/>
      <c r="Y85" s="777"/>
      <c r="Z85" s="777"/>
      <c r="AA85" s="777"/>
      <c r="AB85" s="777"/>
      <c r="AC85" s="777"/>
      <c r="AD85" s="821"/>
    </row>
    <row r="86" spans="2:33" ht="16.2" customHeight="1" x14ac:dyDescent="0.3">
      <c r="B86" s="808" t="s">
        <v>160</v>
      </c>
      <c r="C86" s="809"/>
      <c r="D86" s="810" t="str">
        <f>IF(LG_Lokation="","",LG_Lokation)</f>
        <v/>
      </c>
      <c r="E86" s="810"/>
      <c r="F86" s="339" t="s">
        <v>14</v>
      </c>
      <c r="G86" s="811" t="str">
        <f>IF(Ort="","",Ort)</f>
        <v/>
      </c>
      <c r="H86" s="811"/>
      <c r="I86" s="811"/>
      <c r="J86" s="339" t="s">
        <v>186</v>
      </c>
      <c r="K86" s="812" t="str">
        <f>IF(Datum_vom="","",Datum_vom)</f>
        <v/>
      </c>
      <c r="L86" s="812"/>
      <c r="M86" s="339" t="s">
        <v>187</v>
      </c>
      <c r="N86" s="391" t="str">
        <f>IF(Datum_bis="","",Datum_bis)</f>
        <v/>
      </c>
      <c r="O86" s="76"/>
      <c r="P86" s="183"/>
      <c r="Q86" s="199">
        <v>16</v>
      </c>
      <c r="X86" s="777"/>
      <c r="Y86" s="777"/>
      <c r="Z86" s="777"/>
      <c r="AA86" s="777"/>
      <c r="AB86" s="777"/>
      <c r="AC86" s="777"/>
      <c r="AD86" s="821"/>
    </row>
    <row r="87" spans="2:33" ht="8.1" customHeight="1" x14ac:dyDescent="0.3">
      <c r="B87" s="208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5"/>
      <c r="Q87" s="199">
        <v>8</v>
      </c>
      <c r="X87" s="777"/>
      <c r="Y87" s="777"/>
      <c r="Z87" s="777"/>
      <c r="AA87" s="777"/>
      <c r="AB87" s="777"/>
      <c r="AC87" s="777"/>
      <c r="AD87" s="821"/>
    </row>
    <row r="88" spans="2:33" ht="8.1" customHeight="1" x14ac:dyDescent="0.3">
      <c r="B88" s="201"/>
      <c r="D88" s="210"/>
      <c r="O88" s="206"/>
      <c r="Q88" s="199">
        <v>8</v>
      </c>
      <c r="X88" s="777"/>
      <c r="Y88" s="777"/>
      <c r="Z88" s="777"/>
      <c r="AA88" s="777"/>
      <c r="AB88" s="777"/>
      <c r="AC88" s="777"/>
      <c r="AD88" s="821"/>
    </row>
    <row r="89" spans="2:33" ht="16.2" customHeight="1" x14ac:dyDescent="0.3">
      <c r="B89" s="813" t="s">
        <v>171</v>
      </c>
      <c r="C89" s="814"/>
      <c r="D89" s="815" t="str">
        <f>IF('1 Deckblatt St 2023-05-03'!$F$48="","",CONCATENATE('1 Deckblatt St 2023-05-03'!$G$48," ",'1 Deckblatt St 2023-05-03'!$F$48))</f>
        <v/>
      </c>
      <c r="E89" s="815"/>
      <c r="F89" s="815"/>
      <c r="G89" s="815"/>
      <c r="H89" s="182"/>
      <c r="I89" s="182"/>
      <c r="J89" s="211" t="s">
        <v>99</v>
      </c>
      <c r="K89" s="324">
        <v>3</v>
      </c>
      <c r="O89" s="184"/>
      <c r="P89" s="320"/>
      <c r="Q89" s="199">
        <v>16</v>
      </c>
      <c r="X89" s="777"/>
      <c r="Y89" s="777"/>
      <c r="Z89" s="777"/>
      <c r="AA89" s="777"/>
      <c r="AB89" s="777"/>
      <c r="AC89" s="777"/>
      <c r="AD89" s="821"/>
    </row>
    <row r="90" spans="2:33" ht="16.2" customHeight="1" x14ac:dyDescent="0.3">
      <c r="B90" s="813" t="s">
        <v>172</v>
      </c>
      <c r="C90" s="814"/>
      <c r="D90" s="816" t="str">
        <f>IF('1 Deckblatt St 2023-05-03'!$H$48="","",'1 Deckblatt St 2023-05-03'!$H$48)</f>
        <v/>
      </c>
      <c r="E90" s="816"/>
      <c r="F90" s="816"/>
      <c r="G90" s="816"/>
      <c r="H90" s="182"/>
      <c r="I90" s="182"/>
      <c r="J90" s="211" t="s">
        <v>165</v>
      </c>
      <c r="K90" s="780" t="str">
        <f>IF('1 Deckblatt St 2023-05-03'!$R$48=0,"",IF('1 Deckblatt St 2023-05-03'!$R$48=1,"F: Trainer-Angabe auf Blatt 1 fehlt",IF('1 Deckblatt St 2023-05-03'!$R$48=6,"F: Honorar-Angabe auf Blatt 1 ist falsch",'1 Deckblatt St 2023-05-03'!$J$48)))</f>
        <v/>
      </c>
      <c r="L90" s="780"/>
      <c r="M90" s="780"/>
      <c r="N90" s="780"/>
      <c r="O90" s="184"/>
      <c r="P90" s="320"/>
      <c r="Q90" s="199">
        <v>16</v>
      </c>
      <c r="X90" s="777"/>
      <c r="Y90" s="777"/>
      <c r="Z90" s="777"/>
      <c r="AA90" s="777"/>
      <c r="AB90" s="777"/>
      <c r="AC90" s="777"/>
      <c r="AD90" s="821"/>
    </row>
    <row r="91" spans="2:33" ht="8.1" customHeight="1" x14ac:dyDescent="0.3">
      <c r="B91" s="208"/>
      <c r="C91" s="209"/>
      <c r="D91" s="221"/>
      <c r="E91" s="221"/>
      <c r="F91" s="221"/>
      <c r="G91" s="221"/>
      <c r="H91" s="209"/>
      <c r="I91" s="209"/>
      <c r="J91" s="209"/>
      <c r="K91" s="209"/>
      <c r="L91" s="209"/>
      <c r="M91" s="209"/>
      <c r="N91" s="209"/>
      <c r="O91" s="205"/>
      <c r="Q91" s="199">
        <v>8</v>
      </c>
      <c r="X91" s="777"/>
      <c r="Y91" s="777"/>
      <c r="Z91" s="777"/>
      <c r="AA91" s="777"/>
      <c r="AB91" s="777"/>
      <c r="AC91" s="777"/>
      <c r="AD91" s="821"/>
    </row>
    <row r="92" spans="2:33" ht="8.1" customHeight="1" x14ac:dyDescent="0.3">
      <c r="Q92" s="199">
        <v>8</v>
      </c>
      <c r="X92" s="777"/>
      <c r="Y92" s="777"/>
      <c r="Z92" s="777"/>
      <c r="AA92" s="777"/>
      <c r="AB92" s="777"/>
      <c r="AC92" s="777"/>
      <c r="AD92" s="821"/>
    </row>
    <row r="93" spans="2:33" ht="15" customHeight="1" x14ac:dyDescent="0.3">
      <c r="B93" s="784" t="s">
        <v>38</v>
      </c>
      <c r="C93" s="784" t="s">
        <v>157</v>
      </c>
      <c r="D93" s="784"/>
      <c r="E93" s="784"/>
      <c r="F93" s="784" t="s">
        <v>164</v>
      </c>
      <c r="G93" s="784"/>
      <c r="H93" s="786" t="s">
        <v>227</v>
      </c>
      <c r="I93" s="787"/>
      <c r="J93" s="788"/>
      <c r="K93" s="795" t="s">
        <v>158</v>
      </c>
      <c r="L93" s="796"/>
      <c r="M93" s="796"/>
      <c r="N93" s="796"/>
      <c r="O93" s="797"/>
      <c r="P93" s="213"/>
      <c r="Q93" s="199">
        <v>15</v>
      </c>
      <c r="R93" s="335"/>
      <c r="S93" s="336"/>
      <c r="T93" s="336"/>
      <c r="U93" s="335"/>
      <c r="V93" s="335"/>
      <c r="W93" s="335"/>
      <c r="X93" s="777"/>
      <c r="Y93" s="777"/>
      <c r="Z93" s="777"/>
      <c r="AA93" s="777"/>
      <c r="AB93" s="777"/>
      <c r="AC93" s="777"/>
      <c r="AD93" s="821"/>
      <c r="AE93" s="817" t="s">
        <v>247</v>
      </c>
      <c r="AF93" s="771"/>
      <c r="AG93" s="772"/>
    </row>
    <row r="94" spans="2:33" ht="15" customHeight="1" thickBot="1" x14ac:dyDescent="0.35">
      <c r="B94" s="785"/>
      <c r="C94" s="390" t="s">
        <v>144</v>
      </c>
      <c r="D94" s="390" t="s">
        <v>145</v>
      </c>
      <c r="E94" s="390" t="s">
        <v>163</v>
      </c>
      <c r="F94" s="390" t="s">
        <v>62</v>
      </c>
      <c r="G94" s="390" t="s">
        <v>28</v>
      </c>
      <c r="H94" s="789"/>
      <c r="I94" s="790"/>
      <c r="J94" s="791"/>
      <c r="K94" s="798"/>
      <c r="L94" s="799"/>
      <c r="M94" s="799"/>
      <c r="N94" s="799"/>
      <c r="O94" s="800"/>
      <c r="P94" s="213"/>
      <c r="Q94" s="199">
        <v>15</v>
      </c>
      <c r="R94" s="335"/>
      <c r="S94" s="336"/>
      <c r="T94" s="336"/>
      <c r="U94" s="335"/>
      <c r="V94" s="335"/>
      <c r="W94" s="335"/>
      <c r="X94" s="778"/>
      <c r="Y94" s="778"/>
      <c r="Z94" s="778"/>
      <c r="AA94" s="778"/>
      <c r="AB94" s="778"/>
      <c r="AC94" s="778"/>
      <c r="AD94" s="822"/>
      <c r="AE94" s="335"/>
      <c r="AF94" s="335"/>
      <c r="AG94" s="335"/>
    </row>
    <row r="95" spans="2:33" ht="12" customHeight="1" thickBot="1" x14ac:dyDescent="0.35">
      <c r="B95" s="214" t="s">
        <v>166</v>
      </c>
      <c r="C95" s="214" t="s">
        <v>167</v>
      </c>
      <c r="D95" s="214" t="s">
        <v>167</v>
      </c>
      <c r="E95" s="214" t="s">
        <v>167</v>
      </c>
      <c r="F95" s="214" t="s">
        <v>168</v>
      </c>
      <c r="G95" s="327" t="s">
        <v>226</v>
      </c>
      <c r="H95" s="792"/>
      <c r="I95" s="793"/>
      <c r="J95" s="794"/>
      <c r="K95" s="801"/>
      <c r="L95" s="802"/>
      <c r="M95" s="802"/>
      <c r="N95" s="802"/>
      <c r="O95" s="803"/>
      <c r="P95" s="213"/>
      <c r="Q95" s="199">
        <v>12</v>
      </c>
      <c r="U95" s="817" t="s">
        <v>181</v>
      </c>
      <c r="V95" s="772"/>
      <c r="X95" s="340" t="s">
        <v>244</v>
      </c>
      <c r="Y95" s="340">
        <v>2</v>
      </c>
      <c r="Z95" s="366" t="s">
        <v>52</v>
      </c>
      <c r="AA95" s="340">
        <v>4</v>
      </c>
      <c r="AB95" s="340">
        <v>5</v>
      </c>
      <c r="AC95" s="340">
        <v>6</v>
      </c>
      <c r="AD95" s="355"/>
      <c r="AE95" s="818" t="s">
        <v>248</v>
      </c>
      <c r="AF95" s="819"/>
      <c r="AG95" s="365" t="s">
        <v>246</v>
      </c>
    </row>
    <row r="96" spans="2:33" ht="21" customHeight="1" x14ac:dyDescent="0.3">
      <c r="B96" s="269"/>
      <c r="C96" s="341"/>
      <c r="D96" s="341"/>
      <c r="E96" s="215" t="str">
        <f>IF(AND(X96=1,AD96=0),D96-C96,"")</f>
        <v/>
      </c>
      <c r="F96" s="270"/>
      <c r="G96" s="271"/>
      <c r="H96" s="757"/>
      <c r="I96" s="758"/>
      <c r="J96" s="759"/>
      <c r="K96" s="760"/>
      <c r="L96" s="761"/>
      <c r="M96" s="761"/>
      <c r="N96" s="761"/>
      <c r="O96" s="762"/>
      <c r="P96" s="322"/>
      <c r="Q96" s="199">
        <v>21</v>
      </c>
      <c r="R96" s="68" t="s">
        <v>120</v>
      </c>
      <c r="S96" s="188" t="s">
        <v>121</v>
      </c>
      <c r="T96" s="189" t="s">
        <v>61</v>
      </c>
      <c r="U96" s="337" t="s">
        <v>9</v>
      </c>
      <c r="V96" s="337" t="s">
        <v>90</v>
      </c>
      <c r="X96" s="372">
        <f>IF(AND(COUNT(B96:B111&gt;0),OR(NOT(C96=""),NOT(D96=""))),1,0)</f>
        <v>0</v>
      </c>
      <c r="Y96" s="337">
        <f>IF(X96=0,0,IF(C96="",2,0))</f>
        <v>0</v>
      </c>
      <c r="Z96" s="337">
        <f>IF(X96=0,0,IF(D96="",3,0))</f>
        <v>0</v>
      </c>
      <c r="AA96" s="337">
        <f>IF(X96=0,0,IF(D96&lt;C96,4,0))</f>
        <v>0</v>
      </c>
      <c r="AB96" s="337">
        <f>IF(X96=0,0,IF(OR(ISERROR(HOUR(C96)),ISERROR(HOUR(D96))),2,IF(AND(DAY(C96)=0,MONTH(C96)=1,YEAR(C96)=1900,DAY(D96)=0,MONTH(D96)=1,YEAR(D96)=1900),0,5)))</f>
        <v>0</v>
      </c>
      <c r="AC96" s="337">
        <f>IF(X96=0,0,IF(B96="",IF(C96&lt;D95,6,0),0))</f>
        <v>0</v>
      </c>
      <c r="AD96" s="353">
        <f>IF(AND(X96=1,NOT(AND(Z96=0,AA96=0,AB96=0,AC96=0))),1,0)</f>
        <v>0</v>
      </c>
      <c r="AE96" s="362">
        <v>0</v>
      </c>
      <c r="AF96" s="363" t="s">
        <v>184</v>
      </c>
      <c r="AG96" s="364"/>
    </row>
    <row r="97" spans="2:33" ht="21" customHeight="1" x14ac:dyDescent="0.3">
      <c r="B97" s="269"/>
      <c r="C97" s="341"/>
      <c r="D97" s="341"/>
      <c r="E97" s="215" t="str">
        <f t="shared" ref="E97:E111" si="14">IF(AND(X97=1,AD97=0),D97-C97,"")</f>
        <v/>
      </c>
      <c r="F97" s="270"/>
      <c r="G97" s="271"/>
      <c r="H97" s="757"/>
      <c r="I97" s="758"/>
      <c r="J97" s="759"/>
      <c r="K97" s="760"/>
      <c r="L97" s="761"/>
      <c r="M97" s="761"/>
      <c r="N97" s="761"/>
      <c r="O97" s="762"/>
      <c r="P97" s="322"/>
      <c r="Q97" s="199">
        <v>21</v>
      </c>
      <c r="R97" s="187" t="str">
        <f>'1 Deckblatt St 2023-05-03'!$I$81</f>
        <v>TTBW  hauptamtl. Trainer</v>
      </c>
      <c r="S97" s="188" t="str">
        <f>'2 Kosten-Zusammenstellung'!$F$38</f>
        <v>N/A</v>
      </c>
      <c r="T97" s="189">
        <f>'2 Kosten-Zusammenstellung'!$H$38</f>
        <v>0.3</v>
      </c>
      <c r="U97" s="393" t="s">
        <v>264</v>
      </c>
      <c r="V97" s="337" t="str">
        <f>'2 Kosten-Zusammenstellung'!$W$15</f>
        <v>2562</v>
      </c>
      <c r="X97" s="372">
        <f>IF(AND(COUNT(B96:B111&gt;0),OR(NOT(C97=""),NOT(D97=""))),1,0)</f>
        <v>0</v>
      </c>
      <c r="Y97" s="337">
        <f t="shared" ref="Y97:Y111" si="15">IF(X97=0,0,IF(C97="",2,0))</f>
        <v>0</v>
      </c>
      <c r="Z97" s="337">
        <f t="shared" ref="Z97:Z111" si="16">IF(X97=0,0,IF(D97="",3,0))</f>
        <v>0</v>
      </c>
      <c r="AA97" s="337">
        <f t="shared" ref="AA97:AA111" si="17">IF(X97=0,0,IF(D97&lt;C97,4,0))</f>
        <v>0</v>
      </c>
      <c r="AB97" s="337">
        <f t="shared" ref="AB97:AB111" si="18">IF(X97=0,0,IF(OR(ISERROR(HOUR(C97)),ISERROR(HOUR(D97))),2,IF(AND(DAY(C97)=0,MONTH(C97)=1,YEAR(C97)=1900,DAY(D97)=0,MONTH(D97)=1,YEAR(D97)=1900),0,5)))</f>
        <v>0</v>
      </c>
      <c r="AC97" s="337">
        <f t="shared" ref="AC97:AC111" si="19">IF(X97=0,0,IF(B97="",IF(C97&lt;D96,6,0),0))</f>
        <v>0</v>
      </c>
      <c r="AD97" s="353">
        <f t="shared" ref="AD97:AD111" si="20">IF(AND(X97=1,NOT(AND(Z97=0,AA97=0,AB97=0,AC97=0))),1,0)</f>
        <v>0</v>
      </c>
      <c r="AE97" s="356">
        <v>1</v>
      </c>
      <c r="AF97" s="354" t="s">
        <v>185</v>
      </c>
      <c r="AG97" s="357"/>
    </row>
    <row r="98" spans="2:33" ht="21" customHeight="1" x14ac:dyDescent="0.3">
      <c r="B98" s="269"/>
      <c r="C98" s="341"/>
      <c r="D98" s="341"/>
      <c r="E98" s="215" t="str">
        <f t="shared" si="14"/>
        <v/>
      </c>
      <c r="F98" s="270"/>
      <c r="G98" s="271"/>
      <c r="H98" s="757"/>
      <c r="I98" s="758"/>
      <c r="J98" s="759"/>
      <c r="K98" s="760"/>
      <c r="L98" s="761"/>
      <c r="M98" s="761"/>
      <c r="N98" s="761"/>
      <c r="O98" s="762"/>
      <c r="P98" s="322"/>
      <c r="Q98" s="199">
        <v>21</v>
      </c>
      <c r="R98" s="187" t="str">
        <f>'1 Deckblatt St 2023-05-03'!$I$82</f>
        <v>TTBW  Honorar-Trainer</v>
      </c>
      <c r="S98" s="188">
        <f>'2 Kosten-Zusammenstellung'!$F$39</f>
        <v>16</v>
      </c>
      <c r="T98" s="189">
        <f>'2 Kosten-Zusammenstellung'!$H$39</f>
        <v>0.25</v>
      </c>
      <c r="U98" s="337" t="str">
        <f>'2 Kosten-Zusammenstellung'!$W$9</f>
        <v>2512</v>
      </c>
      <c r="V98" s="337" t="str">
        <f>'2 Kosten-Zusammenstellung'!$W$14</f>
        <v>2561</v>
      </c>
      <c r="X98" s="372">
        <f>IF(AND(COUNT(B96:B111&gt;0),OR(NOT(C98=""),NOT(D98=""))),1,0)</f>
        <v>0</v>
      </c>
      <c r="Y98" s="337">
        <f t="shared" si="15"/>
        <v>0</v>
      </c>
      <c r="Z98" s="337">
        <f t="shared" si="16"/>
        <v>0</v>
      </c>
      <c r="AA98" s="337">
        <f t="shared" si="17"/>
        <v>0</v>
      </c>
      <c r="AB98" s="337">
        <f t="shared" si="18"/>
        <v>0</v>
      </c>
      <c r="AC98" s="337">
        <f t="shared" si="19"/>
        <v>0</v>
      </c>
      <c r="AD98" s="353">
        <f t="shared" si="20"/>
        <v>0</v>
      </c>
      <c r="AE98" s="356">
        <v>2</v>
      </c>
      <c r="AF98" s="354" t="s">
        <v>245</v>
      </c>
      <c r="AG98" s="357" t="s">
        <v>249</v>
      </c>
    </row>
    <row r="99" spans="2:33" ht="21" customHeight="1" x14ac:dyDescent="0.3">
      <c r="B99" s="269"/>
      <c r="C99" s="341"/>
      <c r="D99" s="341"/>
      <c r="E99" s="215" t="str">
        <f t="shared" si="14"/>
        <v/>
      </c>
      <c r="F99" s="270"/>
      <c r="G99" s="271"/>
      <c r="H99" s="768"/>
      <c r="I99" s="769"/>
      <c r="J99" s="770"/>
      <c r="K99" s="760"/>
      <c r="L99" s="761"/>
      <c r="M99" s="761"/>
      <c r="N99" s="761"/>
      <c r="O99" s="762"/>
      <c r="P99" s="322"/>
      <c r="Q99" s="199">
        <v>21</v>
      </c>
      <c r="R99" s="187" t="str">
        <f>'1 Deckblatt St 2023-05-03'!$I$83</f>
        <v>Trainer, A-Lizenz</v>
      </c>
      <c r="S99" s="188">
        <f>'2 Kosten-Zusammenstellung'!$F$40</f>
        <v>14</v>
      </c>
      <c r="T99" s="189">
        <f>'2 Kosten-Zusammenstellung'!$H$40</f>
        <v>0.25</v>
      </c>
      <c r="U99" s="337" t="str">
        <f>'2 Kosten-Zusammenstellung'!$W$10</f>
        <v>2513</v>
      </c>
      <c r="V99" s="337" t="str">
        <f>'2 Kosten-Zusammenstellung'!$W$14</f>
        <v>2561</v>
      </c>
      <c r="X99" s="372">
        <f>IF(AND(COUNT(B96:B111&gt;0),OR(NOT(C99=""),NOT(D99=""))),1,0)</f>
        <v>0</v>
      </c>
      <c r="Y99" s="337">
        <f t="shared" si="15"/>
        <v>0</v>
      </c>
      <c r="Z99" s="337">
        <f t="shared" si="16"/>
        <v>0</v>
      </c>
      <c r="AA99" s="337">
        <f t="shared" si="17"/>
        <v>0</v>
      </c>
      <c r="AB99" s="337">
        <f t="shared" si="18"/>
        <v>0</v>
      </c>
      <c r="AC99" s="337">
        <f t="shared" si="19"/>
        <v>0</v>
      </c>
      <c r="AD99" s="353">
        <f t="shared" si="20"/>
        <v>0</v>
      </c>
      <c r="AE99" s="356">
        <v>3</v>
      </c>
      <c r="AF99" s="354" t="s">
        <v>252</v>
      </c>
      <c r="AG99" s="358" t="s">
        <v>250</v>
      </c>
    </row>
    <row r="100" spans="2:33" ht="21" customHeight="1" x14ac:dyDescent="0.3">
      <c r="B100" s="269"/>
      <c r="C100" s="341"/>
      <c r="D100" s="341"/>
      <c r="E100" s="215" t="str">
        <f t="shared" si="14"/>
        <v/>
      </c>
      <c r="F100" s="270"/>
      <c r="G100" s="271"/>
      <c r="H100" s="757"/>
      <c r="I100" s="758"/>
      <c r="J100" s="759"/>
      <c r="K100" s="760"/>
      <c r="L100" s="761"/>
      <c r="M100" s="761"/>
      <c r="N100" s="761"/>
      <c r="O100" s="762"/>
      <c r="P100" s="322"/>
      <c r="Q100" s="199">
        <v>21</v>
      </c>
      <c r="R100" s="187" t="str">
        <f>'1 Deckblatt St 2023-05-03'!$I$84</f>
        <v>Trainer, B-Lizenz</v>
      </c>
      <c r="S100" s="188">
        <f>'2 Kosten-Zusammenstellung'!$F$41</f>
        <v>13</v>
      </c>
      <c r="T100" s="189">
        <f>'2 Kosten-Zusammenstellung'!$H$41</f>
        <v>0.25</v>
      </c>
      <c r="U100" s="337" t="str">
        <f>'2 Kosten-Zusammenstellung'!$W$11</f>
        <v>2514</v>
      </c>
      <c r="V100" s="337" t="str">
        <f>'2 Kosten-Zusammenstellung'!$W$14</f>
        <v>2561</v>
      </c>
      <c r="X100" s="372">
        <f>IF(AND(COUNT(B96:B111&gt;0),OR(NOT(C100=""),NOT(D100=""))),1,0)</f>
        <v>0</v>
      </c>
      <c r="Y100" s="337">
        <f t="shared" si="15"/>
        <v>0</v>
      </c>
      <c r="Z100" s="337">
        <f t="shared" si="16"/>
        <v>0</v>
      </c>
      <c r="AA100" s="337">
        <f t="shared" si="17"/>
        <v>0</v>
      </c>
      <c r="AB100" s="337">
        <f t="shared" si="18"/>
        <v>0</v>
      </c>
      <c r="AC100" s="337">
        <f t="shared" si="19"/>
        <v>0</v>
      </c>
      <c r="AD100" s="353">
        <f t="shared" si="20"/>
        <v>0</v>
      </c>
      <c r="AE100" s="356">
        <v>4</v>
      </c>
      <c r="AF100" s="354" t="s">
        <v>183</v>
      </c>
      <c r="AG100" s="357" t="s">
        <v>251</v>
      </c>
    </row>
    <row r="101" spans="2:33" ht="21" customHeight="1" x14ac:dyDescent="0.3">
      <c r="B101" s="269"/>
      <c r="C101" s="341"/>
      <c r="D101" s="341"/>
      <c r="E101" s="215" t="str">
        <f t="shared" si="14"/>
        <v/>
      </c>
      <c r="F101" s="270"/>
      <c r="G101" s="271"/>
      <c r="H101" s="757"/>
      <c r="I101" s="758"/>
      <c r="J101" s="759"/>
      <c r="K101" s="760"/>
      <c r="L101" s="761"/>
      <c r="M101" s="761"/>
      <c r="N101" s="761"/>
      <c r="O101" s="762"/>
      <c r="P101" s="322"/>
      <c r="Q101" s="199">
        <v>21</v>
      </c>
      <c r="R101" s="187" t="str">
        <f>'1 Deckblatt St 2023-05-03'!$I$85</f>
        <v>Trainer, C-Lizenz</v>
      </c>
      <c r="S101" s="188">
        <f>'2 Kosten-Zusammenstellung'!$F$42</f>
        <v>10</v>
      </c>
      <c r="T101" s="189">
        <f>'2 Kosten-Zusammenstellung'!$H$42</f>
        <v>0.25</v>
      </c>
      <c r="U101" s="338" t="str">
        <f>'2 Kosten-Zusammenstellung'!$W$12</f>
        <v>2515</v>
      </c>
      <c r="V101" s="337" t="str">
        <f>'2 Kosten-Zusammenstellung'!$W$14</f>
        <v>2561</v>
      </c>
      <c r="X101" s="372">
        <f>IF(AND(COUNT(B96:B111&gt;0),OR(NOT(C101=""),NOT(D101=""))),1,0)</f>
        <v>0</v>
      </c>
      <c r="Y101" s="337">
        <f t="shared" si="15"/>
        <v>0</v>
      </c>
      <c r="Z101" s="337">
        <f t="shared" si="16"/>
        <v>0</v>
      </c>
      <c r="AA101" s="337">
        <f t="shared" si="17"/>
        <v>0</v>
      </c>
      <c r="AB101" s="337">
        <f t="shared" si="18"/>
        <v>0</v>
      </c>
      <c r="AC101" s="337">
        <f t="shared" si="19"/>
        <v>0</v>
      </c>
      <c r="AD101" s="353">
        <f t="shared" si="20"/>
        <v>0</v>
      </c>
      <c r="AE101" s="356">
        <v>5</v>
      </c>
      <c r="AF101" s="354" t="s">
        <v>182</v>
      </c>
      <c r="AG101" s="357" t="s">
        <v>253</v>
      </c>
    </row>
    <row r="102" spans="2:33" ht="21" customHeight="1" thickBot="1" x14ac:dyDescent="0.35">
      <c r="B102" s="269"/>
      <c r="C102" s="341"/>
      <c r="D102" s="341"/>
      <c r="E102" s="215" t="str">
        <f t="shared" si="14"/>
        <v/>
      </c>
      <c r="F102" s="270"/>
      <c r="G102" s="271"/>
      <c r="H102" s="757"/>
      <c r="I102" s="758"/>
      <c r="J102" s="759"/>
      <c r="K102" s="760"/>
      <c r="L102" s="761"/>
      <c r="M102" s="761"/>
      <c r="N102" s="761"/>
      <c r="O102" s="762"/>
      <c r="P102" s="322"/>
      <c r="Q102" s="199">
        <v>21</v>
      </c>
      <c r="R102" s="187" t="str">
        <f>'1 Deckblatt St 2023-05-03'!$I$86</f>
        <v>Physiotherapeut</v>
      </c>
      <c r="S102" s="188" t="str">
        <f>'2 Kosten-Zusammenstellung'!$O$38</f>
        <v>N/A</v>
      </c>
      <c r="T102" s="189">
        <f>'2 Kosten-Zusammenstellung'!$S$38</f>
        <v>0.3</v>
      </c>
      <c r="U102" s="393" t="s">
        <v>264</v>
      </c>
      <c r="V102" s="323" t="str">
        <f>'2 Kosten-Zusammenstellung'!$W$14</f>
        <v>2561</v>
      </c>
      <c r="W102" s="334"/>
      <c r="X102" s="372">
        <f>IF(AND(COUNT(B96:B111&gt;0),OR(NOT(C102=""),NOT(D102=""))),1,0)</f>
        <v>0</v>
      </c>
      <c r="Y102" s="337">
        <f t="shared" si="15"/>
        <v>0</v>
      </c>
      <c r="Z102" s="337">
        <f t="shared" si="16"/>
        <v>0</v>
      </c>
      <c r="AA102" s="337">
        <f t="shared" si="17"/>
        <v>0</v>
      </c>
      <c r="AB102" s="337">
        <f t="shared" si="18"/>
        <v>0</v>
      </c>
      <c r="AC102" s="337">
        <f t="shared" si="19"/>
        <v>0</v>
      </c>
      <c r="AD102" s="353">
        <f t="shared" si="20"/>
        <v>0</v>
      </c>
      <c r="AE102" s="359">
        <v>6</v>
      </c>
      <c r="AF102" s="360" t="s">
        <v>38</v>
      </c>
      <c r="AG102" s="361" t="s">
        <v>254</v>
      </c>
    </row>
    <row r="103" spans="2:33" ht="21" customHeight="1" x14ac:dyDescent="0.3">
      <c r="B103" s="269"/>
      <c r="C103" s="341"/>
      <c r="D103" s="341"/>
      <c r="E103" s="215" t="str">
        <f t="shared" si="14"/>
        <v/>
      </c>
      <c r="F103" s="270"/>
      <c r="G103" s="271"/>
      <c r="H103" s="757"/>
      <c r="I103" s="758"/>
      <c r="J103" s="759"/>
      <c r="K103" s="760"/>
      <c r="L103" s="761"/>
      <c r="M103" s="761"/>
      <c r="N103" s="761"/>
      <c r="O103" s="762"/>
      <c r="P103" s="322"/>
      <c r="Q103" s="199">
        <v>21</v>
      </c>
      <c r="R103" s="10" t="str">
        <f>'1 Deckblatt St 2023-05-03'!$I$87</f>
        <v>Sparringspartner</v>
      </c>
      <c r="S103" s="188">
        <f>'2 Kosten-Zusammenstellung'!$O$39</f>
        <v>13</v>
      </c>
      <c r="T103" s="323">
        <f>'2 Kosten-Zusammenstellung'!$S$39</f>
        <v>0.25</v>
      </c>
      <c r="U103" s="338" t="str">
        <f>'2 Kosten-Zusammenstellung'!$W$11</f>
        <v>2514</v>
      </c>
      <c r="V103" s="338" t="str">
        <f>'2 Kosten-Zusammenstellung'!$W$14</f>
        <v>2561</v>
      </c>
      <c r="W103" s="334"/>
      <c r="X103" s="372">
        <f>IF(AND(COUNT(B$31:B96&gt;0),OR(NOT(C103=""),NOT(D103=""))),1,0)</f>
        <v>0</v>
      </c>
      <c r="Y103" s="337">
        <f t="shared" si="15"/>
        <v>0</v>
      </c>
      <c r="Z103" s="337">
        <f t="shared" si="16"/>
        <v>0</v>
      </c>
      <c r="AA103" s="337">
        <f t="shared" si="17"/>
        <v>0</v>
      </c>
      <c r="AB103" s="337">
        <f t="shared" si="18"/>
        <v>0</v>
      </c>
      <c r="AC103" s="337">
        <f t="shared" si="19"/>
        <v>0</v>
      </c>
      <c r="AD103" s="337">
        <f t="shared" si="20"/>
        <v>0</v>
      </c>
      <c r="AG103" s="352"/>
    </row>
    <row r="104" spans="2:33" ht="21" customHeight="1" x14ac:dyDescent="0.3">
      <c r="B104" s="269"/>
      <c r="C104" s="341"/>
      <c r="D104" s="341"/>
      <c r="E104" s="215" t="str">
        <f t="shared" si="14"/>
        <v/>
      </c>
      <c r="F104" s="270"/>
      <c r="G104" s="271"/>
      <c r="H104" s="757"/>
      <c r="I104" s="758"/>
      <c r="J104" s="759"/>
      <c r="K104" s="760"/>
      <c r="L104" s="761"/>
      <c r="M104" s="761"/>
      <c r="N104" s="761"/>
      <c r="O104" s="762"/>
      <c r="P104" s="322"/>
      <c r="Q104" s="199">
        <v>21</v>
      </c>
      <c r="R104" s="10" t="str">
        <f>'1 Deckblatt St 2023-05-03'!$I$88</f>
        <v>Ehrenamtliche</v>
      </c>
      <c r="S104" s="188" t="str">
        <f>'2 Kosten-Zusammenstellung'!$O$40</f>
        <v>N/A</v>
      </c>
      <c r="T104" s="323">
        <f>'2 Kosten-Zusammenstellung'!$S$40</f>
        <v>0.3</v>
      </c>
      <c r="U104" s="393" t="s">
        <v>264</v>
      </c>
      <c r="V104" s="338" t="str">
        <f>'2 Kosten-Zusammenstellung'!$W$16</f>
        <v>2565</v>
      </c>
      <c r="W104" s="334"/>
      <c r="X104" s="372">
        <f>IF(AND(COUNT(B96:B111&gt;0),OR(NOT(C104=""),NOT(D104=""))),1,0)</f>
        <v>0</v>
      </c>
      <c r="Y104" s="337">
        <f t="shared" si="15"/>
        <v>0</v>
      </c>
      <c r="Z104" s="337">
        <f t="shared" si="16"/>
        <v>0</v>
      </c>
      <c r="AA104" s="337">
        <f t="shared" si="17"/>
        <v>0</v>
      </c>
      <c r="AB104" s="337">
        <f t="shared" si="18"/>
        <v>0</v>
      </c>
      <c r="AC104" s="337">
        <f t="shared" si="19"/>
        <v>0</v>
      </c>
      <c r="AD104" s="337">
        <f t="shared" si="20"/>
        <v>0</v>
      </c>
    </row>
    <row r="105" spans="2:33" ht="21" customHeight="1" x14ac:dyDescent="0.3">
      <c r="B105" s="269"/>
      <c r="C105" s="341"/>
      <c r="D105" s="341"/>
      <c r="E105" s="215" t="str">
        <f t="shared" si="14"/>
        <v/>
      </c>
      <c r="F105" s="270"/>
      <c r="G105" s="271"/>
      <c r="H105" s="757"/>
      <c r="I105" s="758"/>
      <c r="J105" s="759"/>
      <c r="K105" s="760"/>
      <c r="L105" s="761"/>
      <c r="M105" s="761"/>
      <c r="N105" s="761"/>
      <c r="O105" s="762"/>
      <c r="P105" s="322"/>
      <c r="Q105" s="199">
        <v>21</v>
      </c>
      <c r="X105" s="372">
        <f>IF(AND(COUNT(B96:B111&gt;0),OR(NOT(C105=""),NOT(D105=""))),1,0)</f>
        <v>0</v>
      </c>
      <c r="Y105" s="337">
        <f t="shared" si="15"/>
        <v>0</v>
      </c>
      <c r="Z105" s="337">
        <f t="shared" si="16"/>
        <v>0</v>
      </c>
      <c r="AA105" s="337">
        <f t="shared" si="17"/>
        <v>0</v>
      </c>
      <c r="AB105" s="337">
        <f t="shared" si="18"/>
        <v>0</v>
      </c>
      <c r="AC105" s="337">
        <f t="shared" si="19"/>
        <v>0</v>
      </c>
      <c r="AD105" s="337">
        <f t="shared" si="20"/>
        <v>0</v>
      </c>
    </row>
    <row r="106" spans="2:33" ht="21" customHeight="1" x14ac:dyDescent="0.3">
      <c r="B106" s="269"/>
      <c r="C106" s="341"/>
      <c r="D106" s="341"/>
      <c r="E106" s="215" t="str">
        <f t="shared" si="14"/>
        <v/>
      </c>
      <c r="F106" s="270"/>
      <c r="G106" s="271"/>
      <c r="H106" s="757"/>
      <c r="I106" s="758"/>
      <c r="J106" s="759"/>
      <c r="K106" s="760"/>
      <c r="L106" s="761"/>
      <c r="M106" s="761"/>
      <c r="N106" s="761"/>
      <c r="O106" s="762"/>
      <c r="P106" s="322"/>
      <c r="Q106" s="199">
        <v>21</v>
      </c>
      <c r="X106" s="372">
        <f>IF(AND(COUNT(B96:B111&gt;0),OR(NOT(C106=""),NOT(D106=""))),1,0)</f>
        <v>0</v>
      </c>
      <c r="Y106" s="337">
        <f t="shared" si="15"/>
        <v>0</v>
      </c>
      <c r="Z106" s="337">
        <f t="shared" si="16"/>
        <v>0</v>
      </c>
      <c r="AA106" s="337">
        <f t="shared" si="17"/>
        <v>0</v>
      </c>
      <c r="AB106" s="337">
        <f t="shared" si="18"/>
        <v>0</v>
      </c>
      <c r="AC106" s="337">
        <f t="shared" si="19"/>
        <v>0</v>
      </c>
      <c r="AD106" s="337">
        <f t="shared" si="20"/>
        <v>0</v>
      </c>
    </row>
    <row r="107" spans="2:33" ht="21" customHeight="1" x14ac:dyDescent="0.3">
      <c r="B107" s="269"/>
      <c r="C107" s="341"/>
      <c r="D107" s="341"/>
      <c r="E107" s="215" t="str">
        <f t="shared" si="14"/>
        <v/>
      </c>
      <c r="F107" s="270"/>
      <c r="G107" s="271"/>
      <c r="H107" s="757"/>
      <c r="I107" s="758"/>
      <c r="J107" s="759"/>
      <c r="K107" s="760"/>
      <c r="L107" s="761"/>
      <c r="M107" s="761"/>
      <c r="N107" s="761"/>
      <c r="O107" s="762"/>
      <c r="P107" s="322"/>
      <c r="Q107" s="199">
        <v>21</v>
      </c>
      <c r="R107" s="367"/>
      <c r="X107" s="372">
        <f>IF(AND(COUNT(B96:B111&gt;0),OR(NOT(C107=""),NOT(D107=""))),1,0)</f>
        <v>0</v>
      </c>
      <c r="Y107" s="337">
        <f t="shared" si="15"/>
        <v>0</v>
      </c>
      <c r="Z107" s="337">
        <f t="shared" si="16"/>
        <v>0</v>
      </c>
      <c r="AA107" s="337">
        <f t="shared" si="17"/>
        <v>0</v>
      </c>
      <c r="AB107" s="337">
        <f t="shared" si="18"/>
        <v>0</v>
      </c>
      <c r="AC107" s="337">
        <f t="shared" si="19"/>
        <v>0</v>
      </c>
      <c r="AD107" s="337">
        <f t="shared" si="20"/>
        <v>0</v>
      </c>
    </row>
    <row r="108" spans="2:33" ht="21" customHeight="1" x14ac:dyDescent="0.3">
      <c r="B108" s="269"/>
      <c r="C108" s="341"/>
      <c r="D108" s="341"/>
      <c r="E108" s="215" t="str">
        <f t="shared" si="14"/>
        <v/>
      </c>
      <c r="F108" s="270"/>
      <c r="G108" s="271"/>
      <c r="H108" s="757"/>
      <c r="I108" s="758"/>
      <c r="J108" s="759"/>
      <c r="K108" s="760"/>
      <c r="L108" s="761"/>
      <c r="M108" s="761"/>
      <c r="N108" s="761"/>
      <c r="O108" s="762"/>
      <c r="P108" s="322"/>
      <c r="Q108" s="199">
        <v>21</v>
      </c>
      <c r="R108" s="367"/>
      <c r="X108" s="372">
        <f>IF(AND(COUNT(B96:B111&gt;0),OR(NOT(C108=""),NOT(D108=""))),1,0)</f>
        <v>0</v>
      </c>
      <c r="Y108" s="337">
        <f t="shared" si="15"/>
        <v>0</v>
      </c>
      <c r="Z108" s="337">
        <f t="shared" si="16"/>
        <v>0</v>
      </c>
      <c r="AA108" s="337">
        <f t="shared" si="17"/>
        <v>0</v>
      </c>
      <c r="AB108" s="337">
        <f t="shared" si="18"/>
        <v>0</v>
      </c>
      <c r="AC108" s="337">
        <f t="shared" si="19"/>
        <v>0</v>
      </c>
      <c r="AD108" s="337">
        <f t="shared" si="20"/>
        <v>0</v>
      </c>
    </row>
    <row r="109" spans="2:33" ht="21" customHeight="1" x14ac:dyDescent="0.3">
      <c r="B109" s="269"/>
      <c r="C109" s="341"/>
      <c r="D109" s="341"/>
      <c r="E109" s="215" t="str">
        <f t="shared" si="14"/>
        <v/>
      </c>
      <c r="F109" s="270"/>
      <c r="G109" s="271"/>
      <c r="H109" s="757"/>
      <c r="I109" s="758"/>
      <c r="J109" s="759"/>
      <c r="K109" s="760"/>
      <c r="L109" s="761"/>
      <c r="M109" s="761"/>
      <c r="N109" s="761"/>
      <c r="O109" s="762"/>
      <c r="P109" s="322"/>
      <c r="Q109" s="199">
        <v>21</v>
      </c>
      <c r="X109" s="372">
        <f>IF(AND(COUNT(B96:B111&gt;0),OR(NOT(C109=""),NOT(D109=""))),1,0)</f>
        <v>0</v>
      </c>
      <c r="Y109" s="337">
        <f t="shared" si="15"/>
        <v>0</v>
      </c>
      <c r="Z109" s="337">
        <f t="shared" si="16"/>
        <v>0</v>
      </c>
      <c r="AA109" s="337">
        <f t="shared" si="17"/>
        <v>0</v>
      </c>
      <c r="AB109" s="337">
        <f t="shared" si="18"/>
        <v>0</v>
      </c>
      <c r="AC109" s="337">
        <f t="shared" si="19"/>
        <v>0</v>
      </c>
      <c r="AD109" s="337">
        <f t="shared" si="20"/>
        <v>0</v>
      </c>
    </row>
    <row r="110" spans="2:33" ht="21" customHeight="1" x14ac:dyDescent="0.3">
      <c r="B110" s="269"/>
      <c r="C110" s="341"/>
      <c r="D110" s="341"/>
      <c r="E110" s="215" t="str">
        <f t="shared" si="14"/>
        <v/>
      </c>
      <c r="F110" s="270"/>
      <c r="G110" s="271"/>
      <c r="H110" s="757"/>
      <c r="I110" s="758"/>
      <c r="J110" s="759"/>
      <c r="K110" s="760"/>
      <c r="L110" s="761"/>
      <c r="M110" s="761"/>
      <c r="N110" s="761"/>
      <c r="O110" s="762"/>
      <c r="P110" s="322"/>
      <c r="Q110" s="199">
        <v>21</v>
      </c>
      <c r="X110" s="372">
        <f>IF(AND(COUNT(B96:B111&gt;0),OR(NOT(C110=""),NOT(D110=""))),1,0)</f>
        <v>0</v>
      </c>
      <c r="Y110" s="337">
        <f t="shared" si="15"/>
        <v>0</v>
      </c>
      <c r="Z110" s="337">
        <f t="shared" si="16"/>
        <v>0</v>
      </c>
      <c r="AA110" s="337">
        <f t="shared" si="17"/>
        <v>0</v>
      </c>
      <c r="AB110" s="337">
        <f t="shared" si="18"/>
        <v>0</v>
      </c>
      <c r="AC110" s="337">
        <f t="shared" si="19"/>
        <v>0</v>
      </c>
      <c r="AD110" s="337">
        <f t="shared" si="20"/>
        <v>0</v>
      </c>
    </row>
    <row r="111" spans="2:33" ht="21" customHeight="1" thickBot="1" x14ac:dyDescent="0.35">
      <c r="B111" s="269"/>
      <c r="C111" s="341"/>
      <c r="D111" s="341"/>
      <c r="E111" s="215" t="str">
        <f t="shared" si="14"/>
        <v/>
      </c>
      <c r="F111" s="270"/>
      <c r="G111" s="271"/>
      <c r="H111" s="757"/>
      <c r="I111" s="758"/>
      <c r="J111" s="759"/>
      <c r="K111" s="760"/>
      <c r="L111" s="761"/>
      <c r="M111" s="761"/>
      <c r="N111" s="761"/>
      <c r="O111" s="762"/>
      <c r="P111" s="322"/>
      <c r="Q111" s="199">
        <v>21</v>
      </c>
      <c r="X111" s="373">
        <f>IF(AND(COUNT(B96:B111&gt;0),OR(NOT(C111=""),NOT(D111=""))),1,0)</f>
        <v>0</v>
      </c>
      <c r="Y111" s="374">
        <f t="shared" si="15"/>
        <v>0</v>
      </c>
      <c r="Z111" s="374">
        <f t="shared" si="16"/>
        <v>0</v>
      </c>
      <c r="AA111" s="374">
        <f t="shared" si="17"/>
        <v>0</v>
      </c>
      <c r="AB111" s="374">
        <f t="shared" si="18"/>
        <v>0</v>
      </c>
      <c r="AC111" s="374">
        <f t="shared" si="19"/>
        <v>0</v>
      </c>
      <c r="AD111" s="368">
        <f t="shared" si="20"/>
        <v>0</v>
      </c>
    </row>
    <row r="112" spans="2:33" ht="21" customHeight="1" thickBot="1" x14ac:dyDescent="0.35">
      <c r="B112" s="763" t="s">
        <v>65</v>
      </c>
      <c r="C112" s="764"/>
      <c r="D112" s="765"/>
      <c r="E112" s="215">
        <f>SUM(E96:E111)</f>
        <v>0</v>
      </c>
      <c r="F112" s="216">
        <f>SUM(F96:F111)</f>
        <v>0</v>
      </c>
      <c r="G112" s="217">
        <f>SUM(G96:G111)</f>
        <v>0</v>
      </c>
      <c r="H112" s="766" t="str">
        <f>IF(Y115=100,"",VLOOKUP(Y114,AE96:AG102,3,FALSE))</f>
        <v/>
      </c>
      <c r="I112" s="767"/>
      <c r="J112" s="767"/>
      <c r="K112" s="403" t="str">
        <f>IF(Y115=100,"","in Zeile")</f>
        <v/>
      </c>
      <c r="L112" s="383" t="str">
        <f>IF(Y115=100,"",Y115)</f>
        <v/>
      </c>
      <c r="M112" s="381"/>
      <c r="N112" s="381"/>
      <c r="O112" s="382"/>
      <c r="P112" s="322"/>
      <c r="Q112" s="199">
        <v>21</v>
      </c>
      <c r="X112" s="375"/>
      <c r="Y112" s="376">
        <f>IF(ISNA(MATCH(2,Y96:Y111,0)),100,MATCH(2,Y96:Y111,0))</f>
        <v>100</v>
      </c>
      <c r="Z112" s="376">
        <f>IF(ISNA(MATCH(3,Z96:Z111,0)),100,MATCH(3,Z96:Z111,0))</f>
        <v>100</v>
      </c>
      <c r="AA112" s="376">
        <f>IF(ISNA(MATCH(4,AA96:AA111,0)),100,MATCH(4,AA96:AA111,0))</f>
        <v>100</v>
      </c>
      <c r="AB112" s="376">
        <f>IF(ISNA(MATCH(5,AB96:AB111,0)),100,MATCH(5,AB96:AB111,0))</f>
        <v>100</v>
      </c>
      <c r="AC112" s="377">
        <f>IF(ISNA(MATCH(6,AC96:AC111,0)),100,MATCH(6,AC96:AC111,0))</f>
        <v>100</v>
      </c>
    </row>
    <row r="113" spans="2:32" ht="8.1" customHeight="1" x14ac:dyDescent="0.3">
      <c r="Q113" s="199">
        <v>8</v>
      </c>
      <c r="X113" s="220">
        <v>1</v>
      </c>
      <c r="Y113" s="220">
        <v>2</v>
      </c>
      <c r="Z113" s="369">
        <v>3</v>
      </c>
      <c r="AA113" s="220">
        <v>4</v>
      </c>
      <c r="AB113" s="220">
        <v>5</v>
      </c>
      <c r="AC113" s="220">
        <v>6</v>
      </c>
    </row>
    <row r="114" spans="2:32" ht="16.2" customHeight="1" x14ac:dyDescent="0.3">
      <c r="B114" s="172" t="s">
        <v>8</v>
      </c>
      <c r="C114" s="179"/>
      <c r="D114" s="179"/>
      <c r="E114" s="179"/>
      <c r="F114" s="179"/>
      <c r="G114" s="180"/>
      <c r="H114" s="175"/>
      <c r="I114" s="742" t="s">
        <v>281</v>
      </c>
      <c r="J114" s="743"/>
      <c r="K114" s="743"/>
      <c r="L114" s="743"/>
      <c r="M114" s="743"/>
      <c r="N114" s="743"/>
      <c r="O114" s="185"/>
      <c r="P114" s="321"/>
      <c r="Q114" s="199">
        <v>16</v>
      </c>
      <c r="V114" s="746" t="s">
        <v>262</v>
      </c>
      <c r="W114" s="747"/>
      <c r="X114" s="747"/>
      <c r="Y114" s="378">
        <f>MATCH(SMALL(X112:AC112,1),X112:AC112,0)</f>
        <v>2</v>
      </c>
      <c r="Z114" s="748"/>
      <c r="AA114" s="749"/>
      <c r="AB114" s="369"/>
      <c r="AC114" s="369"/>
      <c r="AD114" s="369"/>
      <c r="AE114" s="369"/>
      <c r="AF114" s="369"/>
    </row>
    <row r="115" spans="2:32" ht="17.100000000000001" customHeight="1" x14ac:dyDescent="0.3">
      <c r="B115" s="167" t="str">
        <f>IF(ISNA(VLOOKUP(K90,R97:V104,4,FALSE)),"",VLOOKUP(K90,R97:V104,4,FALSE))</f>
        <v/>
      </c>
      <c r="C115" s="750" t="s">
        <v>9</v>
      </c>
      <c r="D115" s="750"/>
      <c r="E115" s="173">
        <f>IF('1 Deckblatt St 2023-05-03'!$R$48=5,VLOOKUP(K90,R97:V104,2,FALSE),0)</f>
        <v>0</v>
      </c>
      <c r="F115" s="174" t="s">
        <v>170</v>
      </c>
      <c r="G115" s="169">
        <f>(E112*24)*E115</f>
        <v>0</v>
      </c>
      <c r="H115" s="175"/>
      <c r="I115" s="744"/>
      <c r="J115" s="745"/>
      <c r="K115" s="745"/>
      <c r="L115" s="745"/>
      <c r="M115" s="745"/>
      <c r="N115" s="745"/>
      <c r="O115" s="186"/>
      <c r="P115" s="321"/>
      <c r="Q115" s="199">
        <v>17</v>
      </c>
      <c r="V115" s="751" t="s">
        <v>260</v>
      </c>
      <c r="W115" s="752"/>
      <c r="X115" s="752"/>
      <c r="Y115" s="379">
        <f>SMALL(Y112:AC112,1)</f>
        <v>100</v>
      </c>
      <c r="Z115" s="753" t="s">
        <v>261</v>
      </c>
      <c r="AA115" s="754"/>
      <c r="AB115" s="369"/>
      <c r="AC115" s="369"/>
      <c r="AD115" s="369"/>
      <c r="AE115" s="369"/>
      <c r="AF115" s="369"/>
    </row>
    <row r="116" spans="2:32" ht="17.100000000000001" customHeight="1" x14ac:dyDescent="0.3">
      <c r="B116" s="167" t="str">
        <f>IF(ISNA(VLOOKUP(K90,R97:V104,5,FALSE)),"",VLOOKUP(K90,R97:V104,5,FALSE))</f>
        <v/>
      </c>
      <c r="C116" s="755" t="s">
        <v>169</v>
      </c>
      <c r="D116" s="755"/>
      <c r="E116" s="173">
        <f>IF(ISNA(VLOOKUP(K90,R97:V104,3,FALSE)),0,VLOOKUP(K90,R97:V104,3,FALSE))</f>
        <v>0</v>
      </c>
      <c r="F116" s="174" t="s">
        <v>61</v>
      </c>
      <c r="G116" s="170">
        <f>F112*E116</f>
        <v>0</v>
      </c>
      <c r="H116" s="111"/>
      <c r="I116" s="744"/>
      <c r="J116" s="745"/>
      <c r="K116" s="745"/>
      <c r="L116" s="745"/>
      <c r="M116" s="745"/>
      <c r="N116" s="745"/>
      <c r="O116" s="186"/>
      <c r="P116" s="321"/>
      <c r="Q116" s="199">
        <v>17</v>
      </c>
      <c r="R116" s="371"/>
      <c r="S116" s="756"/>
      <c r="T116" s="756"/>
      <c r="U116" s="370"/>
    </row>
    <row r="117" spans="2:32" ht="17.100000000000001" customHeight="1" thickBot="1" x14ac:dyDescent="0.3">
      <c r="B117" s="168" t="str">
        <f>IF(ISNA(VLOOKUP(K90,R97:V104,4,FALSE)),"",'2 Kosten-Zusammenstellung'!W$13)</f>
        <v/>
      </c>
      <c r="C117" s="730" t="s">
        <v>159</v>
      </c>
      <c r="D117" s="730"/>
      <c r="E117" s="730"/>
      <c r="F117" s="730"/>
      <c r="G117" s="171">
        <f>IF(ISNA(VLOOKUP(K90,R97:V104,4,FALSE)),0,G112)</f>
        <v>0</v>
      </c>
      <c r="H117" s="111"/>
      <c r="I117" s="731"/>
      <c r="J117" s="732"/>
      <c r="K117" s="219"/>
      <c r="L117" s="734"/>
      <c r="M117" s="734"/>
      <c r="N117" s="734"/>
      <c r="O117" s="206"/>
      <c r="Q117" s="199">
        <v>17</v>
      </c>
    </row>
    <row r="118" spans="2:32" ht="16.2" customHeight="1" thickTop="1" x14ac:dyDescent="0.25">
      <c r="B118" s="181"/>
      <c r="C118" s="735" t="s">
        <v>7</v>
      </c>
      <c r="D118" s="735"/>
      <c r="E118" s="735"/>
      <c r="F118" s="735"/>
      <c r="G118" s="737">
        <f>SUM(G115:G117)</f>
        <v>0</v>
      </c>
      <c r="H118" s="111"/>
      <c r="I118" s="733"/>
      <c r="J118" s="732"/>
      <c r="K118" s="219"/>
      <c r="L118" s="734"/>
      <c r="M118" s="734"/>
      <c r="N118" s="734"/>
      <c r="O118" s="206"/>
      <c r="Q118" s="199">
        <v>16</v>
      </c>
    </row>
    <row r="119" spans="2:32" ht="14.1" customHeight="1" x14ac:dyDescent="0.3">
      <c r="B119" s="208"/>
      <c r="C119" s="736"/>
      <c r="D119" s="736"/>
      <c r="E119" s="736"/>
      <c r="F119" s="736"/>
      <c r="G119" s="738"/>
      <c r="H119" s="183"/>
      <c r="I119" s="739" t="s">
        <v>10</v>
      </c>
      <c r="J119" s="740"/>
      <c r="K119" s="328"/>
      <c r="L119" s="741" t="s">
        <v>11</v>
      </c>
      <c r="M119" s="741"/>
      <c r="N119" s="741"/>
      <c r="O119" s="205"/>
      <c r="Q119" s="199">
        <v>14</v>
      </c>
    </row>
    <row r="120" spans="2:32" ht="10.199999999999999" customHeight="1" thickBot="1" x14ac:dyDescent="0.35">
      <c r="B120" s="329"/>
      <c r="C120" s="329"/>
      <c r="D120" s="329"/>
      <c r="E120" s="329"/>
      <c r="F120" s="329"/>
      <c r="G120" s="329"/>
      <c r="H120" s="330"/>
      <c r="I120" s="331"/>
      <c r="J120" s="331"/>
      <c r="K120" s="332"/>
      <c r="L120" s="332"/>
      <c r="M120" s="332"/>
      <c r="N120" s="332"/>
      <c r="O120" s="333"/>
      <c r="Q120" s="199">
        <v>10</v>
      </c>
    </row>
    <row r="121" spans="2:32" ht="10.199999999999999" customHeight="1" x14ac:dyDescent="0.3">
      <c r="Q121" s="199">
        <v>10</v>
      </c>
    </row>
    <row r="122" spans="2:32" ht="8.1" customHeight="1" x14ac:dyDescent="0.3">
      <c r="B122" s="201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3"/>
      <c r="Q122" s="199">
        <v>8</v>
      </c>
      <c r="X122" s="342"/>
      <c r="Y122" s="342"/>
      <c r="Z122" s="342"/>
      <c r="AA122" s="342"/>
      <c r="AB122" s="342"/>
      <c r="AC122" s="342"/>
      <c r="AD122" s="342"/>
    </row>
    <row r="123" spans="2:32" ht="24" customHeight="1" x14ac:dyDescent="0.3">
      <c r="B123" s="781" t="s">
        <v>0</v>
      </c>
      <c r="C123" s="782"/>
      <c r="D123" s="782"/>
      <c r="E123" s="782"/>
      <c r="F123" s="782"/>
      <c r="G123" s="782"/>
      <c r="H123" s="782"/>
      <c r="I123" s="782"/>
      <c r="J123" s="782"/>
      <c r="K123" s="782"/>
      <c r="L123" s="782"/>
      <c r="M123" s="599" t="str">
        <f>IF(Kostenstelle="","",Kostenstelle)</f>
        <v/>
      </c>
      <c r="N123" s="601"/>
      <c r="O123" s="326"/>
      <c r="P123" s="183"/>
      <c r="Q123" s="199">
        <v>24</v>
      </c>
      <c r="X123" s="776" t="s">
        <v>230</v>
      </c>
      <c r="Y123" s="776" t="s">
        <v>257</v>
      </c>
      <c r="Z123" s="776" t="s">
        <v>258</v>
      </c>
      <c r="AA123" s="776" t="s">
        <v>231</v>
      </c>
      <c r="AB123" s="776" t="s">
        <v>259</v>
      </c>
      <c r="AC123" s="776" t="s">
        <v>255</v>
      </c>
      <c r="AD123" s="820" t="s">
        <v>256</v>
      </c>
    </row>
    <row r="124" spans="2:32" ht="18" customHeight="1" x14ac:dyDescent="0.3">
      <c r="B124" s="804" t="s">
        <v>97</v>
      </c>
      <c r="C124" s="805"/>
      <c r="D124" s="806" t="str">
        <f>IF(Lehrgang="","",Lehrgang)</f>
        <v/>
      </c>
      <c r="E124" s="806"/>
      <c r="F124" s="806"/>
      <c r="G124" s="806"/>
      <c r="H124" s="806"/>
      <c r="I124" s="806"/>
      <c r="J124" s="806"/>
      <c r="K124" s="806"/>
      <c r="L124" s="806"/>
      <c r="M124" s="807" t="s">
        <v>1</v>
      </c>
      <c r="N124" s="807"/>
      <c r="O124" s="206"/>
      <c r="Q124" s="199">
        <v>18</v>
      </c>
      <c r="X124" s="777"/>
      <c r="Y124" s="777"/>
      <c r="Z124" s="777"/>
      <c r="AA124" s="777"/>
      <c r="AB124" s="777"/>
      <c r="AC124" s="777"/>
      <c r="AD124" s="821"/>
    </row>
    <row r="125" spans="2:32" ht="8.1" customHeight="1" x14ac:dyDescent="0.3">
      <c r="B125" s="325"/>
      <c r="C125" s="207"/>
      <c r="O125" s="206"/>
      <c r="Q125" s="199">
        <v>8</v>
      </c>
      <c r="X125" s="777"/>
      <c r="Y125" s="777"/>
      <c r="Z125" s="777"/>
      <c r="AA125" s="777"/>
      <c r="AB125" s="777"/>
      <c r="AC125" s="777"/>
      <c r="AD125" s="821"/>
    </row>
    <row r="126" spans="2:32" ht="16.2" customHeight="1" x14ac:dyDescent="0.3">
      <c r="B126" s="808" t="s">
        <v>160</v>
      </c>
      <c r="C126" s="809"/>
      <c r="D126" s="810" t="str">
        <f>IF(LG_Lokation="","",LG_Lokation)</f>
        <v/>
      </c>
      <c r="E126" s="810"/>
      <c r="F126" s="339" t="s">
        <v>14</v>
      </c>
      <c r="G126" s="811" t="str">
        <f>IF(Ort="","",Ort)</f>
        <v/>
      </c>
      <c r="H126" s="811"/>
      <c r="I126" s="811"/>
      <c r="J126" s="339" t="s">
        <v>186</v>
      </c>
      <c r="K126" s="812" t="str">
        <f>IF(Datum_vom="","",Datum_vom)</f>
        <v/>
      </c>
      <c r="L126" s="812"/>
      <c r="M126" s="339" t="s">
        <v>187</v>
      </c>
      <c r="N126" s="391" t="str">
        <f>IF(Datum_bis="","",Datum_bis)</f>
        <v/>
      </c>
      <c r="O126" s="76"/>
      <c r="P126" s="183"/>
      <c r="Q126" s="199">
        <v>16</v>
      </c>
      <c r="X126" s="777"/>
      <c r="Y126" s="777"/>
      <c r="Z126" s="777"/>
      <c r="AA126" s="777"/>
      <c r="AB126" s="777"/>
      <c r="AC126" s="777"/>
      <c r="AD126" s="821"/>
    </row>
    <row r="127" spans="2:32" ht="8.1" customHeight="1" x14ac:dyDescent="0.3">
      <c r="B127" s="208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5"/>
      <c r="Q127" s="199">
        <v>8</v>
      </c>
      <c r="X127" s="777"/>
      <c r="Y127" s="777"/>
      <c r="Z127" s="777"/>
      <c r="AA127" s="777"/>
      <c r="AB127" s="777"/>
      <c r="AC127" s="777"/>
      <c r="AD127" s="821"/>
    </row>
    <row r="128" spans="2:32" ht="8.1" customHeight="1" x14ac:dyDescent="0.3">
      <c r="B128" s="201"/>
      <c r="D128" s="210"/>
      <c r="O128" s="206"/>
      <c r="Q128" s="199">
        <v>8</v>
      </c>
      <c r="X128" s="777"/>
      <c r="Y128" s="777"/>
      <c r="Z128" s="777"/>
      <c r="AA128" s="777"/>
      <c r="AB128" s="777"/>
      <c r="AC128" s="777"/>
      <c r="AD128" s="821"/>
    </row>
    <row r="129" spans="2:33" ht="16.2" customHeight="1" x14ac:dyDescent="0.3">
      <c r="B129" s="813" t="s">
        <v>171</v>
      </c>
      <c r="C129" s="814"/>
      <c r="D129" s="815" t="str">
        <f>IF('1 Deckblatt St 2023-05-03'!$F$49="","",CONCATENATE('1 Deckblatt St 2023-05-03'!$G$49," ",'1 Deckblatt St 2023-05-03'!$F$49))</f>
        <v/>
      </c>
      <c r="E129" s="815"/>
      <c r="F129" s="815"/>
      <c r="G129" s="815"/>
      <c r="H129" s="182"/>
      <c r="I129" s="182"/>
      <c r="J129" s="211" t="s">
        <v>99</v>
      </c>
      <c r="K129" s="324">
        <v>4</v>
      </c>
      <c r="O129" s="184"/>
      <c r="P129" s="320"/>
      <c r="Q129" s="199">
        <v>16</v>
      </c>
      <c r="X129" s="777"/>
      <c r="Y129" s="777"/>
      <c r="Z129" s="777"/>
      <c r="AA129" s="777"/>
      <c r="AB129" s="777"/>
      <c r="AC129" s="777"/>
      <c r="AD129" s="821"/>
    </row>
    <row r="130" spans="2:33" ht="16.2" customHeight="1" x14ac:dyDescent="0.3">
      <c r="B130" s="813" t="s">
        <v>172</v>
      </c>
      <c r="C130" s="814"/>
      <c r="D130" s="816" t="str">
        <f>IF('1 Deckblatt St 2023-05-03'!$H$49="","",'1 Deckblatt St 2023-05-03'!$H$49)</f>
        <v/>
      </c>
      <c r="E130" s="816"/>
      <c r="F130" s="816"/>
      <c r="G130" s="816"/>
      <c r="H130" s="182"/>
      <c r="I130" s="182"/>
      <c r="J130" s="211" t="s">
        <v>165</v>
      </c>
      <c r="K130" s="780" t="str">
        <f>IF('1 Deckblatt St 2023-05-03'!$R$49=0,"",IF('1 Deckblatt St 2023-05-03'!$R$49=1,"F: Trainer-Angabe auf Blatt 1 fehlt",IF('1 Deckblatt St 2023-05-03'!$R$49=6,"F: Honorar-Angabe auf Blatt 1 ist falsch",'1 Deckblatt St 2023-05-03'!$J$49)))</f>
        <v/>
      </c>
      <c r="L130" s="780"/>
      <c r="M130" s="780"/>
      <c r="N130" s="780"/>
      <c r="O130" s="184"/>
      <c r="P130" s="320"/>
      <c r="Q130" s="199">
        <v>16</v>
      </c>
      <c r="X130" s="777"/>
      <c r="Y130" s="777"/>
      <c r="Z130" s="777"/>
      <c r="AA130" s="777"/>
      <c r="AB130" s="777"/>
      <c r="AC130" s="777"/>
      <c r="AD130" s="821"/>
    </row>
    <row r="131" spans="2:33" ht="8.1" customHeight="1" x14ac:dyDescent="0.3">
      <c r="B131" s="208"/>
      <c r="C131" s="209"/>
      <c r="D131" s="221"/>
      <c r="E131" s="221"/>
      <c r="F131" s="221"/>
      <c r="G131" s="221"/>
      <c r="H131" s="209"/>
      <c r="I131" s="209"/>
      <c r="J131" s="209"/>
      <c r="K131" s="209"/>
      <c r="L131" s="209"/>
      <c r="M131" s="209"/>
      <c r="N131" s="209"/>
      <c r="O131" s="205"/>
      <c r="Q131" s="199">
        <v>8</v>
      </c>
      <c r="X131" s="777"/>
      <c r="Y131" s="777"/>
      <c r="Z131" s="777"/>
      <c r="AA131" s="777"/>
      <c r="AB131" s="777"/>
      <c r="AC131" s="777"/>
      <c r="AD131" s="821"/>
    </row>
    <row r="132" spans="2:33" ht="8.1" customHeight="1" x14ac:dyDescent="0.3">
      <c r="Q132" s="199">
        <v>8</v>
      </c>
      <c r="X132" s="777"/>
      <c r="Y132" s="777"/>
      <c r="Z132" s="777"/>
      <c r="AA132" s="777"/>
      <c r="AB132" s="777"/>
      <c r="AC132" s="777"/>
      <c r="AD132" s="821"/>
    </row>
    <row r="133" spans="2:33" ht="15" customHeight="1" x14ac:dyDescent="0.3">
      <c r="B133" s="784" t="s">
        <v>38</v>
      </c>
      <c r="C133" s="784" t="s">
        <v>157</v>
      </c>
      <c r="D133" s="784"/>
      <c r="E133" s="784"/>
      <c r="F133" s="784" t="s">
        <v>164</v>
      </c>
      <c r="G133" s="784"/>
      <c r="H133" s="786" t="s">
        <v>227</v>
      </c>
      <c r="I133" s="787"/>
      <c r="J133" s="788"/>
      <c r="K133" s="795" t="s">
        <v>158</v>
      </c>
      <c r="L133" s="796"/>
      <c r="M133" s="796"/>
      <c r="N133" s="796"/>
      <c r="O133" s="797"/>
      <c r="P133" s="213"/>
      <c r="Q133" s="199">
        <v>15</v>
      </c>
      <c r="R133" s="335"/>
      <c r="S133" s="336"/>
      <c r="T133" s="336"/>
      <c r="U133" s="335"/>
      <c r="V133" s="335"/>
      <c r="W133" s="335"/>
      <c r="X133" s="777"/>
      <c r="Y133" s="777"/>
      <c r="Z133" s="777"/>
      <c r="AA133" s="777"/>
      <c r="AB133" s="777"/>
      <c r="AC133" s="777"/>
      <c r="AD133" s="821"/>
      <c r="AE133" s="817" t="s">
        <v>247</v>
      </c>
      <c r="AF133" s="771"/>
      <c r="AG133" s="772"/>
    </row>
    <row r="134" spans="2:33" ht="15" customHeight="1" thickBot="1" x14ac:dyDescent="0.35">
      <c r="B134" s="785"/>
      <c r="C134" s="390" t="s">
        <v>144</v>
      </c>
      <c r="D134" s="390" t="s">
        <v>145</v>
      </c>
      <c r="E134" s="390" t="s">
        <v>163</v>
      </c>
      <c r="F134" s="390" t="s">
        <v>62</v>
      </c>
      <c r="G134" s="390" t="s">
        <v>28</v>
      </c>
      <c r="H134" s="789"/>
      <c r="I134" s="790"/>
      <c r="J134" s="791"/>
      <c r="K134" s="798"/>
      <c r="L134" s="799"/>
      <c r="M134" s="799"/>
      <c r="N134" s="799"/>
      <c r="O134" s="800"/>
      <c r="P134" s="213"/>
      <c r="Q134" s="199">
        <v>15</v>
      </c>
      <c r="R134" s="335"/>
      <c r="S134" s="336"/>
      <c r="T134" s="336"/>
      <c r="U134" s="335"/>
      <c r="V134" s="335"/>
      <c r="W134" s="335"/>
      <c r="X134" s="778"/>
      <c r="Y134" s="778"/>
      <c r="Z134" s="778"/>
      <c r="AA134" s="778"/>
      <c r="AB134" s="778"/>
      <c r="AC134" s="778"/>
      <c r="AD134" s="822"/>
      <c r="AE134" s="335"/>
      <c r="AF134" s="335"/>
      <c r="AG134" s="335"/>
    </row>
    <row r="135" spans="2:33" ht="12" customHeight="1" thickBot="1" x14ac:dyDescent="0.35">
      <c r="B135" s="214" t="s">
        <v>166</v>
      </c>
      <c r="C135" s="214" t="s">
        <v>167</v>
      </c>
      <c r="D135" s="214" t="s">
        <v>167</v>
      </c>
      <c r="E135" s="214" t="s">
        <v>167</v>
      </c>
      <c r="F135" s="214" t="s">
        <v>168</v>
      </c>
      <c r="G135" s="327" t="s">
        <v>226</v>
      </c>
      <c r="H135" s="792"/>
      <c r="I135" s="793"/>
      <c r="J135" s="794"/>
      <c r="K135" s="801"/>
      <c r="L135" s="802"/>
      <c r="M135" s="802"/>
      <c r="N135" s="802"/>
      <c r="O135" s="803"/>
      <c r="P135" s="213"/>
      <c r="Q135" s="199">
        <v>12</v>
      </c>
      <c r="U135" s="817" t="s">
        <v>181</v>
      </c>
      <c r="V135" s="772"/>
      <c r="X135" s="340" t="s">
        <v>244</v>
      </c>
      <c r="Y135" s="340">
        <v>2</v>
      </c>
      <c r="Z135" s="366" t="s">
        <v>52</v>
      </c>
      <c r="AA135" s="340">
        <v>4</v>
      </c>
      <c r="AB135" s="340">
        <v>5</v>
      </c>
      <c r="AC135" s="340">
        <v>6</v>
      </c>
      <c r="AD135" s="355"/>
      <c r="AE135" s="818" t="s">
        <v>248</v>
      </c>
      <c r="AF135" s="819"/>
      <c r="AG135" s="365" t="s">
        <v>246</v>
      </c>
    </row>
    <row r="136" spans="2:33" ht="21" customHeight="1" x14ac:dyDescent="0.3">
      <c r="B136" s="269"/>
      <c r="C136" s="341"/>
      <c r="D136" s="341"/>
      <c r="E136" s="215" t="str">
        <f>IF(AND(X136=1,AD136=0),D136-C136,"")</f>
        <v/>
      </c>
      <c r="F136" s="270"/>
      <c r="G136" s="271"/>
      <c r="H136" s="757"/>
      <c r="I136" s="758"/>
      <c r="J136" s="759"/>
      <c r="K136" s="760"/>
      <c r="L136" s="761"/>
      <c r="M136" s="761"/>
      <c r="N136" s="761"/>
      <c r="O136" s="762"/>
      <c r="P136" s="322"/>
      <c r="Q136" s="199">
        <v>21</v>
      </c>
      <c r="R136" s="68" t="s">
        <v>120</v>
      </c>
      <c r="S136" s="188" t="s">
        <v>121</v>
      </c>
      <c r="T136" s="189" t="s">
        <v>61</v>
      </c>
      <c r="U136" s="337" t="s">
        <v>9</v>
      </c>
      <c r="V136" s="337" t="s">
        <v>90</v>
      </c>
      <c r="X136" s="372">
        <f>IF(AND(COUNT(B136:B151&gt;0),OR(NOT(C136=""),NOT(D136=""))),1,0)</f>
        <v>0</v>
      </c>
      <c r="Y136" s="337">
        <f>IF(X136=0,0,IF(C136="",2,0))</f>
        <v>0</v>
      </c>
      <c r="Z136" s="337">
        <f>IF(X136=0,0,IF(D136="",3,0))</f>
        <v>0</v>
      </c>
      <c r="AA136" s="337">
        <f>IF(X136=0,0,IF(D136&lt;C136,4,0))</f>
        <v>0</v>
      </c>
      <c r="AB136" s="337">
        <f>IF(X136=0,0,IF(OR(ISERROR(HOUR(C136)),ISERROR(HOUR(D136))),2,IF(AND(DAY(C136)=0,MONTH(C136)=1,YEAR(C136)=1900,DAY(D136)=0,MONTH(D136)=1,YEAR(D136)=1900),0,5)))</f>
        <v>0</v>
      </c>
      <c r="AC136" s="337">
        <f>IF(X136=0,0,IF(B136="",IF(C136&lt;D135,6,0),0))</f>
        <v>0</v>
      </c>
      <c r="AD136" s="353">
        <f>IF(AND(X136=1,NOT(AND(Z136=0,AA136=0,AB136=0,AC136=0))),1,0)</f>
        <v>0</v>
      </c>
      <c r="AE136" s="362">
        <v>0</v>
      </c>
      <c r="AF136" s="363" t="s">
        <v>184</v>
      </c>
      <c r="AG136" s="364"/>
    </row>
    <row r="137" spans="2:33" ht="21" customHeight="1" x14ac:dyDescent="0.3">
      <c r="B137" s="269"/>
      <c r="C137" s="341"/>
      <c r="D137" s="341"/>
      <c r="E137" s="215" t="str">
        <f t="shared" ref="E137:E151" si="21">IF(AND(X137=1,AD137=0),D137-C137,"")</f>
        <v/>
      </c>
      <c r="F137" s="270"/>
      <c r="G137" s="271"/>
      <c r="H137" s="757"/>
      <c r="I137" s="758"/>
      <c r="J137" s="759"/>
      <c r="K137" s="760"/>
      <c r="L137" s="761"/>
      <c r="M137" s="761"/>
      <c r="N137" s="761"/>
      <c r="O137" s="762"/>
      <c r="P137" s="322"/>
      <c r="Q137" s="199">
        <v>21</v>
      </c>
      <c r="R137" s="187" t="str">
        <f>'1 Deckblatt St 2023-05-03'!$I$81</f>
        <v>TTBW  hauptamtl. Trainer</v>
      </c>
      <c r="S137" s="188" t="str">
        <f>'2 Kosten-Zusammenstellung'!$F$38</f>
        <v>N/A</v>
      </c>
      <c r="T137" s="189">
        <f>'2 Kosten-Zusammenstellung'!$H$38</f>
        <v>0.3</v>
      </c>
      <c r="U137" s="393" t="s">
        <v>264</v>
      </c>
      <c r="V137" s="337" t="str">
        <f>'2 Kosten-Zusammenstellung'!$W$15</f>
        <v>2562</v>
      </c>
      <c r="X137" s="372">
        <f>IF(AND(COUNT(B136:B151&gt;0),OR(NOT(C137=""),NOT(D137=""))),1,0)</f>
        <v>0</v>
      </c>
      <c r="Y137" s="337">
        <f t="shared" ref="Y137:Y151" si="22">IF(X137=0,0,IF(C137="",2,0))</f>
        <v>0</v>
      </c>
      <c r="Z137" s="337">
        <f t="shared" ref="Z137:Z151" si="23">IF(X137=0,0,IF(D137="",3,0))</f>
        <v>0</v>
      </c>
      <c r="AA137" s="337">
        <f t="shared" ref="AA137:AA151" si="24">IF(X137=0,0,IF(D137&lt;C137,4,0))</f>
        <v>0</v>
      </c>
      <c r="AB137" s="337">
        <f t="shared" ref="AB137:AB151" si="25">IF(X137=0,0,IF(OR(ISERROR(HOUR(C137)),ISERROR(HOUR(D137))),2,IF(AND(DAY(C137)=0,MONTH(C137)=1,YEAR(C137)=1900,DAY(D137)=0,MONTH(D137)=1,YEAR(D137)=1900),0,5)))</f>
        <v>0</v>
      </c>
      <c r="AC137" s="337">
        <f t="shared" ref="AC137:AC151" si="26">IF(X137=0,0,IF(B137="",IF(C137&lt;D136,6,0),0))</f>
        <v>0</v>
      </c>
      <c r="AD137" s="353">
        <f t="shared" ref="AD137:AD151" si="27">IF(AND(X137=1,NOT(AND(Z137=0,AA137=0,AB137=0,AC137=0))),1,0)</f>
        <v>0</v>
      </c>
      <c r="AE137" s="356">
        <v>1</v>
      </c>
      <c r="AF137" s="354" t="s">
        <v>185</v>
      </c>
      <c r="AG137" s="357"/>
    </row>
    <row r="138" spans="2:33" ht="21" customHeight="1" x14ac:dyDescent="0.3">
      <c r="B138" s="269"/>
      <c r="C138" s="341"/>
      <c r="D138" s="341"/>
      <c r="E138" s="215" t="str">
        <f t="shared" si="21"/>
        <v/>
      </c>
      <c r="F138" s="270"/>
      <c r="G138" s="271"/>
      <c r="H138" s="757"/>
      <c r="I138" s="758"/>
      <c r="J138" s="759"/>
      <c r="K138" s="760"/>
      <c r="L138" s="761"/>
      <c r="M138" s="761"/>
      <c r="N138" s="761"/>
      <c r="O138" s="762"/>
      <c r="P138" s="322"/>
      <c r="Q138" s="199">
        <v>21</v>
      </c>
      <c r="R138" s="187" t="str">
        <f>'1 Deckblatt St 2023-05-03'!$I$82</f>
        <v>TTBW  Honorar-Trainer</v>
      </c>
      <c r="S138" s="188">
        <f>'2 Kosten-Zusammenstellung'!$F$39</f>
        <v>16</v>
      </c>
      <c r="T138" s="189">
        <f>'2 Kosten-Zusammenstellung'!$H$39</f>
        <v>0.25</v>
      </c>
      <c r="U138" s="337" t="str">
        <f>'2 Kosten-Zusammenstellung'!$W$9</f>
        <v>2512</v>
      </c>
      <c r="V138" s="337" t="str">
        <f>'2 Kosten-Zusammenstellung'!$W$14</f>
        <v>2561</v>
      </c>
      <c r="X138" s="372">
        <f>IF(AND(COUNT(B136:B151&gt;0),OR(NOT(C138=""),NOT(D138=""))),1,0)</f>
        <v>0</v>
      </c>
      <c r="Y138" s="337">
        <f t="shared" si="22"/>
        <v>0</v>
      </c>
      <c r="Z138" s="337">
        <f t="shared" si="23"/>
        <v>0</v>
      </c>
      <c r="AA138" s="337">
        <f t="shared" si="24"/>
        <v>0</v>
      </c>
      <c r="AB138" s="337">
        <f t="shared" si="25"/>
        <v>0</v>
      </c>
      <c r="AC138" s="337">
        <f t="shared" si="26"/>
        <v>0</v>
      </c>
      <c r="AD138" s="353">
        <f t="shared" si="27"/>
        <v>0</v>
      </c>
      <c r="AE138" s="356">
        <v>2</v>
      </c>
      <c r="AF138" s="354" t="s">
        <v>245</v>
      </c>
      <c r="AG138" s="357" t="s">
        <v>249</v>
      </c>
    </row>
    <row r="139" spans="2:33" ht="21" customHeight="1" x14ac:dyDescent="0.3">
      <c r="B139" s="269"/>
      <c r="C139" s="341"/>
      <c r="D139" s="341"/>
      <c r="E139" s="215" t="str">
        <f t="shared" si="21"/>
        <v/>
      </c>
      <c r="F139" s="270"/>
      <c r="G139" s="271"/>
      <c r="H139" s="768"/>
      <c r="I139" s="769"/>
      <c r="J139" s="770"/>
      <c r="K139" s="760"/>
      <c r="L139" s="761"/>
      <c r="M139" s="761"/>
      <c r="N139" s="761"/>
      <c r="O139" s="762"/>
      <c r="P139" s="322"/>
      <c r="Q139" s="199">
        <v>21</v>
      </c>
      <c r="R139" s="187" t="str">
        <f>'1 Deckblatt St 2023-05-03'!$I$83</f>
        <v>Trainer, A-Lizenz</v>
      </c>
      <c r="S139" s="188">
        <f>'2 Kosten-Zusammenstellung'!$F$40</f>
        <v>14</v>
      </c>
      <c r="T139" s="189">
        <f>'2 Kosten-Zusammenstellung'!$H$40</f>
        <v>0.25</v>
      </c>
      <c r="U139" s="337" t="str">
        <f>'2 Kosten-Zusammenstellung'!$W$10</f>
        <v>2513</v>
      </c>
      <c r="V139" s="337" t="str">
        <f>'2 Kosten-Zusammenstellung'!$W$14</f>
        <v>2561</v>
      </c>
      <c r="X139" s="372">
        <f>IF(AND(COUNT(B136:B151&gt;0),OR(NOT(C139=""),NOT(D139=""))),1,0)</f>
        <v>0</v>
      </c>
      <c r="Y139" s="337">
        <f t="shared" si="22"/>
        <v>0</v>
      </c>
      <c r="Z139" s="337">
        <f t="shared" si="23"/>
        <v>0</v>
      </c>
      <c r="AA139" s="337">
        <f t="shared" si="24"/>
        <v>0</v>
      </c>
      <c r="AB139" s="337">
        <f t="shared" si="25"/>
        <v>0</v>
      </c>
      <c r="AC139" s="337">
        <f t="shared" si="26"/>
        <v>0</v>
      </c>
      <c r="AD139" s="353">
        <f t="shared" si="27"/>
        <v>0</v>
      </c>
      <c r="AE139" s="356">
        <v>3</v>
      </c>
      <c r="AF139" s="354" t="s">
        <v>252</v>
      </c>
      <c r="AG139" s="358" t="s">
        <v>250</v>
      </c>
    </row>
    <row r="140" spans="2:33" ht="21" customHeight="1" x14ac:dyDescent="0.3">
      <c r="B140" s="269"/>
      <c r="C140" s="341"/>
      <c r="D140" s="341"/>
      <c r="E140" s="215" t="str">
        <f t="shared" si="21"/>
        <v/>
      </c>
      <c r="F140" s="270"/>
      <c r="G140" s="271"/>
      <c r="H140" s="757"/>
      <c r="I140" s="758"/>
      <c r="J140" s="759"/>
      <c r="K140" s="760"/>
      <c r="L140" s="761"/>
      <c r="M140" s="761"/>
      <c r="N140" s="761"/>
      <c r="O140" s="762"/>
      <c r="P140" s="322"/>
      <c r="Q140" s="199">
        <v>21</v>
      </c>
      <c r="R140" s="187" t="str">
        <f>'1 Deckblatt St 2023-05-03'!$I$84</f>
        <v>Trainer, B-Lizenz</v>
      </c>
      <c r="S140" s="188">
        <f>'2 Kosten-Zusammenstellung'!$F$41</f>
        <v>13</v>
      </c>
      <c r="T140" s="189">
        <f>'2 Kosten-Zusammenstellung'!$H$41</f>
        <v>0.25</v>
      </c>
      <c r="U140" s="337" t="str">
        <f>'2 Kosten-Zusammenstellung'!$W$11</f>
        <v>2514</v>
      </c>
      <c r="V140" s="337" t="str">
        <f>'2 Kosten-Zusammenstellung'!$W$14</f>
        <v>2561</v>
      </c>
      <c r="X140" s="372">
        <f>IF(AND(COUNT(B136:B151&gt;0),OR(NOT(C140=""),NOT(D140=""))),1,0)</f>
        <v>0</v>
      </c>
      <c r="Y140" s="337">
        <f t="shared" si="22"/>
        <v>0</v>
      </c>
      <c r="Z140" s="337">
        <f t="shared" si="23"/>
        <v>0</v>
      </c>
      <c r="AA140" s="337">
        <f t="shared" si="24"/>
        <v>0</v>
      </c>
      <c r="AB140" s="337">
        <f t="shared" si="25"/>
        <v>0</v>
      </c>
      <c r="AC140" s="337">
        <f t="shared" si="26"/>
        <v>0</v>
      </c>
      <c r="AD140" s="353">
        <f t="shared" si="27"/>
        <v>0</v>
      </c>
      <c r="AE140" s="356">
        <v>4</v>
      </c>
      <c r="AF140" s="354" t="s">
        <v>183</v>
      </c>
      <c r="AG140" s="357" t="s">
        <v>251</v>
      </c>
    </row>
    <row r="141" spans="2:33" ht="21" customHeight="1" x14ac:dyDescent="0.3">
      <c r="B141" s="269"/>
      <c r="C141" s="341"/>
      <c r="D141" s="341"/>
      <c r="E141" s="215" t="str">
        <f t="shared" si="21"/>
        <v/>
      </c>
      <c r="F141" s="270"/>
      <c r="G141" s="271"/>
      <c r="H141" s="757"/>
      <c r="I141" s="758"/>
      <c r="J141" s="759"/>
      <c r="K141" s="760"/>
      <c r="L141" s="761"/>
      <c r="M141" s="761"/>
      <c r="N141" s="761"/>
      <c r="O141" s="762"/>
      <c r="P141" s="322"/>
      <c r="Q141" s="199">
        <v>21</v>
      </c>
      <c r="R141" s="187" t="str">
        <f>'1 Deckblatt St 2023-05-03'!$I$85</f>
        <v>Trainer, C-Lizenz</v>
      </c>
      <c r="S141" s="188">
        <f>'2 Kosten-Zusammenstellung'!$F$42</f>
        <v>10</v>
      </c>
      <c r="T141" s="189">
        <f>'2 Kosten-Zusammenstellung'!$H$42</f>
        <v>0.25</v>
      </c>
      <c r="U141" s="338" t="str">
        <f>'2 Kosten-Zusammenstellung'!$W$12</f>
        <v>2515</v>
      </c>
      <c r="V141" s="337" t="str">
        <f>'2 Kosten-Zusammenstellung'!$W$14</f>
        <v>2561</v>
      </c>
      <c r="X141" s="372">
        <f>IF(AND(COUNT(B136:B151&gt;0),OR(NOT(C141=""),NOT(D141=""))),1,0)</f>
        <v>0</v>
      </c>
      <c r="Y141" s="337">
        <f t="shared" si="22"/>
        <v>0</v>
      </c>
      <c r="Z141" s="337">
        <f t="shared" si="23"/>
        <v>0</v>
      </c>
      <c r="AA141" s="337">
        <f t="shared" si="24"/>
        <v>0</v>
      </c>
      <c r="AB141" s="337">
        <f t="shared" si="25"/>
        <v>0</v>
      </c>
      <c r="AC141" s="337">
        <f t="shared" si="26"/>
        <v>0</v>
      </c>
      <c r="AD141" s="353">
        <f t="shared" si="27"/>
        <v>0</v>
      </c>
      <c r="AE141" s="356">
        <v>5</v>
      </c>
      <c r="AF141" s="354" t="s">
        <v>182</v>
      </c>
      <c r="AG141" s="357" t="s">
        <v>253</v>
      </c>
    </row>
    <row r="142" spans="2:33" ht="21" customHeight="1" thickBot="1" x14ac:dyDescent="0.35">
      <c r="B142" s="269"/>
      <c r="C142" s="341"/>
      <c r="D142" s="341"/>
      <c r="E142" s="215" t="str">
        <f t="shared" si="21"/>
        <v/>
      </c>
      <c r="F142" s="270"/>
      <c r="G142" s="271"/>
      <c r="H142" s="757"/>
      <c r="I142" s="758"/>
      <c r="J142" s="759"/>
      <c r="K142" s="760"/>
      <c r="L142" s="761"/>
      <c r="M142" s="761"/>
      <c r="N142" s="761"/>
      <c r="O142" s="762"/>
      <c r="P142" s="322"/>
      <c r="Q142" s="199">
        <v>21</v>
      </c>
      <c r="R142" s="187" t="str">
        <f>'1 Deckblatt St 2023-05-03'!$I$86</f>
        <v>Physiotherapeut</v>
      </c>
      <c r="S142" s="188" t="str">
        <f>'2 Kosten-Zusammenstellung'!$O$38</f>
        <v>N/A</v>
      </c>
      <c r="T142" s="189">
        <f>'2 Kosten-Zusammenstellung'!$S$38</f>
        <v>0.3</v>
      </c>
      <c r="U142" s="393" t="s">
        <v>264</v>
      </c>
      <c r="V142" s="323" t="str">
        <f>'2 Kosten-Zusammenstellung'!$W$14</f>
        <v>2561</v>
      </c>
      <c r="W142" s="334"/>
      <c r="X142" s="372">
        <f>IF(AND(COUNT(B136:B151&gt;0),OR(NOT(C142=""),NOT(D142=""))),1,0)</f>
        <v>0</v>
      </c>
      <c r="Y142" s="337">
        <f t="shared" si="22"/>
        <v>0</v>
      </c>
      <c r="Z142" s="337">
        <f t="shared" si="23"/>
        <v>0</v>
      </c>
      <c r="AA142" s="337">
        <f t="shared" si="24"/>
        <v>0</v>
      </c>
      <c r="AB142" s="337">
        <f t="shared" si="25"/>
        <v>0</v>
      </c>
      <c r="AC142" s="337">
        <f t="shared" si="26"/>
        <v>0</v>
      </c>
      <c r="AD142" s="353">
        <f t="shared" si="27"/>
        <v>0</v>
      </c>
      <c r="AE142" s="359">
        <v>6</v>
      </c>
      <c r="AF142" s="360" t="s">
        <v>38</v>
      </c>
      <c r="AG142" s="361" t="s">
        <v>254</v>
      </c>
    </row>
    <row r="143" spans="2:33" ht="21" customHeight="1" x14ac:dyDescent="0.3">
      <c r="B143" s="269"/>
      <c r="C143" s="341"/>
      <c r="D143" s="341"/>
      <c r="E143" s="215" t="str">
        <f t="shared" si="21"/>
        <v/>
      </c>
      <c r="F143" s="270"/>
      <c r="G143" s="271"/>
      <c r="H143" s="757"/>
      <c r="I143" s="758"/>
      <c r="J143" s="759"/>
      <c r="K143" s="760"/>
      <c r="L143" s="761"/>
      <c r="M143" s="761"/>
      <c r="N143" s="761"/>
      <c r="O143" s="762"/>
      <c r="P143" s="322"/>
      <c r="Q143" s="199">
        <v>21</v>
      </c>
      <c r="R143" s="10" t="str">
        <f>'1 Deckblatt St 2023-05-03'!$I$87</f>
        <v>Sparringspartner</v>
      </c>
      <c r="S143" s="188">
        <f>'2 Kosten-Zusammenstellung'!$O$39</f>
        <v>13</v>
      </c>
      <c r="T143" s="323">
        <f>'2 Kosten-Zusammenstellung'!$S$39</f>
        <v>0.25</v>
      </c>
      <c r="U143" s="338" t="str">
        <f>'2 Kosten-Zusammenstellung'!$W$11</f>
        <v>2514</v>
      </c>
      <c r="V143" s="338" t="str">
        <f>'2 Kosten-Zusammenstellung'!$W$14</f>
        <v>2561</v>
      </c>
      <c r="W143" s="334"/>
      <c r="X143" s="372">
        <f>IF(AND(COUNT(B$31:B136&gt;0),OR(NOT(C143=""),NOT(D143=""))),1,0)</f>
        <v>0</v>
      </c>
      <c r="Y143" s="337">
        <f t="shared" si="22"/>
        <v>0</v>
      </c>
      <c r="Z143" s="337">
        <f t="shared" si="23"/>
        <v>0</v>
      </c>
      <c r="AA143" s="337">
        <f t="shared" si="24"/>
        <v>0</v>
      </c>
      <c r="AB143" s="337">
        <f t="shared" si="25"/>
        <v>0</v>
      </c>
      <c r="AC143" s="337">
        <f t="shared" si="26"/>
        <v>0</v>
      </c>
      <c r="AD143" s="337">
        <f t="shared" si="27"/>
        <v>0</v>
      </c>
      <c r="AG143" s="352"/>
    </row>
    <row r="144" spans="2:33" ht="21" customHeight="1" x14ac:dyDescent="0.3">
      <c r="B144" s="269"/>
      <c r="C144" s="341"/>
      <c r="D144" s="341"/>
      <c r="E144" s="215" t="str">
        <f t="shared" si="21"/>
        <v/>
      </c>
      <c r="F144" s="270"/>
      <c r="G144" s="271"/>
      <c r="H144" s="757"/>
      <c r="I144" s="758"/>
      <c r="J144" s="759"/>
      <c r="K144" s="760"/>
      <c r="L144" s="761"/>
      <c r="M144" s="761"/>
      <c r="N144" s="761"/>
      <c r="O144" s="762"/>
      <c r="P144" s="322"/>
      <c r="Q144" s="199">
        <v>21</v>
      </c>
      <c r="R144" s="10" t="str">
        <f>'1 Deckblatt St 2023-05-03'!$I$88</f>
        <v>Ehrenamtliche</v>
      </c>
      <c r="S144" s="188" t="str">
        <f>'2 Kosten-Zusammenstellung'!$O$40</f>
        <v>N/A</v>
      </c>
      <c r="T144" s="323">
        <f>'2 Kosten-Zusammenstellung'!$S$40</f>
        <v>0.3</v>
      </c>
      <c r="U144" s="393" t="s">
        <v>264</v>
      </c>
      <c r="V144" s="338" t="str">
        <f>'2 Kosten-Zusammenstellung'!$W$16</f>
        <v>2565</v>
      </c>
      <c r="W144" s="334"/>
      <c r="X144" s="372">
        <f>IF(AND(COUNT(B136:B151&gt;0),OR(NOT(C144=""),NOT(D144=""))),1,0)</f>
        <v>0</v>
      </c>
      <c r="Y144" s="337">
        <f t="shared" si="22"/>
        <v>0</v>
      </c>
      <c r="Z144" s="337">
        <f t="shared" si="23"/>
        <v>0</v>
      </c>
      <c r="AA144" s="337">
        <f t="shared" si="24"/>
        <v>0</v>
      </c>
      <c r="AB144" s="337">
        <f t="shared" si="25"/>
        <v>0</v>
      </c>
      <c r="AC144" s="337">
        <f t="shared" si="26"/>
        <v>0</v>
      </c>
      <c r="AD144" s="337">
        <f t="shared" si="27"/>
        <v>0</v>
      </c>
    </row>
    <row r="145" spans="2:32" ht="21" customHeight="1" x14ac:dyDescent="0.3">
      <c r="B145" s="269"/>
      <c r="C145" s="341"/>
      <c r="D145" s="341"/>
      <c r="E145" s="215" t="str">
        <f t="shared" si="21"/>
        <v/>
      </c>
      <c r="F145" s="270"/>
      <c r="G145" s="271"/>
      <c r="H145" s="757"/>
      <c r="I145" s="758"/>
      <c r="J145" s="759"/>
      <c r="K145" s="760"/>
      <c r="L145" s="761"/>
      <c r="M145" s="761"/>
      <c r="N145" s="761"/>
      <c r="O145" s="762"/>
      <c r="P145" s="322"/>
      <c r="Q145" s="199">
        <v>21</v>
      </c>
      <c r="X145" s="372">
        <f>IF(AND(COUNT(B136:B151&gt;0),OR(NOT(C145=""),NOT(D145=""))),1,0)</f>
        <v>0</v>
      </c>
      <c r="Y145" s="337">
        <f t="shared" si="22"/>
        <v>0</v>
      </c>
      <c r="Z145" s="337">
        <f t="shared" si="23"/>
        <v>0</v>
      </c>
      <c r="AA145" s="337">
        <f t="shared" si="24"/>
        <v>0</v>
      </c>
      <c r="AB145" s="337">
        <f t="shared" si="25"/>
        <v>0</v>
      </c>
      <c r="AC145" s="337">
        <f t="shared" si="26"/>
        <v>0</v>
      </c>
      <c r="AD145" s="337">
        <f t="shared" si="27"/>
        <v>0</v>
      </c>
    </row>
    <row r="146" spans="2:32" ht="21" customHeight="1" x14ac:dyDescent="0.3">
      <c r="B146" s="269"/>
      <c r="C146" s="341"/>
      <c r="D146" s="341"/>
      <c r="E146" s="215" t="str">
        <f t="shared" si="21"/>
        <v/>
      </c>
      <c r="F146" s="270"/>
      <c r="G146" s="271"/>
      <c r="H146" s="757"/>
      <c r="I146" s="758"/>
      <c r="J146" s="759"/>
      <c r="K146" s="760"/>
      <c r="L146" s="761"/>
      <c r="M146" s="761"/>
      <c r="N146" s="761"/>
      <c r="O146" s="762"/>
      <c r="P146" s="322"/>
      <c r="Q146" s="199">
        <v>21</v>
      </c>
      <c r="X146" s="372">
        <f>IF(AND(COUNT(B136:B151&gt;0),OR(NOT(C146=""),NOT(D146=""))),1,0)</f>
        <v>0</v>
      </c>
      <c r="Y146" s="337">
        <f t="shared" si="22"/>
        <v>0</v>
      </c>
      <c r="Z146" s="337">
        <f t="shared" si="23"/>
        <v>0</v>
      </c>
      <c r="AA146" s="337">
        <f t="shared" si="24"/>
        <v>0</v>
      </c>
      <c r="AB146" s="337">
        <f t="shared" si="25"/>
        <v>0</v>
      </c>
      <c r="AC146" s="337">
        <f t="shared" si="26"/>
        <v>0</v>
      </c>
      <c r="AD146" s="337">
        <f t="shared" si="27"/>
        <v>0</v>
      </c>
    </row>
    <row r="147" spans="2:32" ht="21" customHeight="1" x14ac:dyDescent="0.3">
      <c r="B147" s="269"/>
      <c r="C147" s="341"/>
      <c r="D147" s="341"/>
      <c r="E147" s="215" t="str">
        <f t="shared" si="21"/>
        <v/>
      </c>
      <c r="F147" s="270"/>
      <c r="G147" s="271"/>
      <c r="H147" s="757"/>
      <c r="I147" s="758"/>
      <c r="J147" s="759"/>
      <c r="K147" s="760"/>
      <c r="L147" s="761"/>
      <c r="M147" s="761"/>
      <c r="N147" s="761"/>
      <c r="O147" s="762"/>
      <c r="P147" s="322"/>
      <c r="Q147" s="199">
        <v>21</v>
      </c>
      <c r="R147" s="367"/>
      <c r="X147" s="372">
        <f>IF(AND(COUNT(B136:B151&gt;0),OR(NOT(C147=""),NOT(D147=""))),1,0)</f>
        <v>0</v>
      </c>
      <c r="Y147" s="337">
        <f t="shared" si="22"/>
        <v>0</v>
      </c>
      <c r="Z147" s="337">
        <f t="shared" si="23"/>
        <v>0</v>
      </c>
      <c r="AA147" s="337">
        <f t="shared" si="24"/>
        <v>0</v>
      </c>
      <c r="AB147" s="337">
        <f t="shared" si="25"/>
        <v>0</v>
      </c>
      <c r="AC147" s="337">
        <f t="shared" si="26"/>
        <v>0</v>
      </c>
      <c r="AD147" s="337">
        <f t="shared" si="27"/>
        <v>0</v>
      </c>
    </row>
    <row r="148" spans="2:32" ht="21" customHeight="1" x14ac:dyDescent="0.3">
      <c r="B148" s="269"/>
      <c r="C148" s="341"/>
      <c r="D148" s="341"/>
      <c r="E148" s="215" t="str">
        <f t="shared" si="21"/>
        <v/>
      </c>
      <c r="F148" s="270"/>
      <c r="G148" s="271"/>
      <c r="H148" s="757"/>
      <c r="I148" s="758"/>
      <c r="J148" s="759"/>
      <c r="K148" s="760"/>
      <c r="L148" s="761"/>
      <c r="M148" s="761"/>
      <c r="N148" s="761"/>
      <c r="O148" s="762"/>
      <c r="P148" s="322"/>
      <c r="Q148" s="199">
        <v>21</v>
      </c>
      <c r="R148" s="367"/>
      <c r="X148" s="372">
        <f>IF(AND(COUNT(B136:B151&gt;0),OR(NOT(C148=""),NOT(D148=""))),1,0)</f>
        <v>0</v>
      </c>
      <c r="Y148" s="337">
        <f t="shared" si="22"/>
        <v>0</v>
      </c>
      <c r="Z148" s="337">
        <f t="shared" si="23"/>
        <v>0</v>
      </c>
      <c r="AA148" s="337">
        <f t="shared" si="24"/>
        <v>0</v>
      </c>
      <c r="AB148" s="337">
        <f t="shared" si="25"/>
        <v>0</v>
      </c>
      <c r="AC148" s="337">
        <f t="shared" si="26"/>
        <v>0</v>
      </c>
      <c r="AD148" s="337">
        <f t="shared" si="27"/>
        <v>0</v>
      </c>
    </row>
    <row r="149" spans="2:32" ht="21" customHeight="1" x14ac:dyDescent="0.3">
      <c r="B149" s="269"/>
      <c r="C149" s="341"/>
      <c r="D149" s="341"/>
      <c r="E149" s="215" t="str">
        <f t="shared" si="21"/>
        <v/>
      </c>
      <c r="F149" s="270"/>
      <c r="G149" s="271"/>
      <c r="H149" s="757"/>
      <c r="I149" s="758"/>
      <c r="J149" s="759"/>
      <c r="K149" s="760"/>
      <c r="L149" s="761"/>
      <c r="M149" s="761"/>
      <c r="N149" s="761"/>
      <c r="O149" s="762"/>
      <c r="P149" s="322"/>
      <c r="Q149" s="199">
        <v>21</v>
      </c>
      <c r="X149" s="372">
        <f>IF(AND(COUNT(B136:B151&gt;0),OR(NOT(C149=""),NOT(D149=""))),1,0)</f>
        <v>0</v>
      </c>
      <c r="Y149" s="337">
        <f t="shared" si="22"/>
        <v>0</v>
      </c>
      <c r="Z149" s="337">
        <f t="shared" si="23"/>
        <v>0</v>
      </c>
      <c r="AA149" s="337">
        <f t="shared" si="24"/>
        <v>0</v>
      </c>
      <c r="AB149" s="337">
        <f t="shared" si="25"/>
        <v>0</v>
      </c>
      <c r="AC149" s="337">
        <f t="shared" si="26"/>
        <v>0</v>
      </c>
      <c r="AD149" s="337">
        <f t="shared" si="27"/>
        <v>0</v>
      </c>
    </row>
    <row r="150" spans="2:32" ht="21" customHeight="1" x14ac:dyDescent="0.3">
      <c r="B150" s="269"/>
      <c r="C150" s="341"/>
      <c r="D150" s="341"/>
      <c r="E150" s="215" t="str">
        <f t="shared" si="21"/>
        <v/>
      </c>
      <c r="F150" s="270"/>
      <c r="G150" s="271"/>
      <c r="H150" s="757"/>
      <c r="I150" s="758"/>
      <c r="J150" s="759"/>
      <c r="K150" s="760"/>
      <c r="L150" s="761"/>
      <c r="M150" s="761"/>
      <c r="N150" s="761"/>
      <c r="O150" s="762"/>
      <c r="P150" s="322"/>
      <c r="Q150" s="199">
        <v>21</v>
      </c>
      <c r="X150" s="372">
        <f>IF(AND(COUNT(B136:B151&gt;0),OR(NOT(C150=""),NOT(D150=""))),1,0)</f>
        <v>0</v>
      </c>
      <c r="Y150" s="337">
        <f t="shared" si="22"/>
        <v>0</v>
      </c>
      <c r="Z150" s="337">
        <f t="shared" si="23"/>
        <v>0</v>
      </c>
      <c r="AA150" s="337">
        <f t="shared" si="24"/>
        <v>0</v>
      </c>
      <c r="AB150" s="337">
        <f t="shared" si="25"/>
        <v>0</v>
      </c>
      <c r="AC150" s="337">
        <f t="shared" si="26"/>
        <v>0</v>
      </c>
      <c r="AD150" s="337">
        <f t="shared" si="27"/>
        <v>0</v>
      </c>
    </row>
    <row r="151" spans="2:32" ht="21" customHeight="1" thickBot="1" x14ac:dyDescent="0.35">
      <c r="B151" s="269"/>
      <c r="C151" s="341"/>
      <c r="D151" s="341"/>
      <c r="E151" s="215" t="str">
        <f t="shared" si="21"/>
        <v/>
      </c>
      <c r="F151" s="270"/>
      <c r="G151" s="271"/>
      <c r="H151" s="757"/>
      <c r="I151" s="758"/>
      <c r="J151" s="759"/>
      <c r="K151" s="760"/>
      <c r="L151" s="761"/>
      <c r="M151" s="761"/>
      <c r="N151" s="761"/>
      <c r="O151" s="762"/>
      <c r="P151" s="322"/>
      <c r="Q151" s="199">
        <v>21</v>
      </c>
      <c r="X151" s="373">
        <f>IF(AND(COUNT(B136:B151&gt;0),OR(NOT(C151=""),NOT(D151=""))),1,0)</f>
        <v>0</v>
      </c>
      <c r="Y151" s="374">
        <f t="shared" si="22"/>
        <v>0</v>
      </c>
      <c r="Z151" s="374">
        <f t="shared" si="23"/>
        <v>0</v>
      </c>
      <c r="AA151" s="374">
        <f t="shared" si="24"/>
        <v>0</v>
      </c>
      <c r="AB151" s="374">
        <f t="shared" si="25"/>
        <v>0</v>
      </c>
      <c r="AC151" s="374">
        <f t="shared" si="26"/>
        <v>0</v>
      </c>
      <c r="AD151" s="368">
        <f t="shared" si="27"/>
        <v>0</v>
      </c>
    </row>
    <row r="152" spans="2:32" ht="21" customHeight="1" thickBot="1" x14ac:dyDescent="0.35">
      <c r="B152" s="763" t="s">
        <v>65</v>
      </c>
      <c r="C152" s="764"/>
      <c r="D152" s="765"/>
      <c r="E152" s="215">
        <f>SUM(E136:E151)</f>
        <v>0</v>
      </c>
      <c r="F152" s="216">
        <f>SUM(F136:F151)</f>
        <v>0</v>
      </c>
      <c r="G152" s="217">
        <f>SUM(G136:G151)</f>
        <v>0</v>
      </c>
      <c r="H152" s="766" t="str">
        <f>IF(Y155=100,"",VLOOKUP(Y154,AE136:AG142,3,FALSE))</f>
        <v/>
      </c>
      <c r="I152" s="767"/>
      <c r="J152" s="767"/>
      <c r="K152" s="403" t="str">
        <f>IF(Y155=100,"","in Zeile")</f>
        <v/>
      </c>
      <c r="L152" s="383" t="str">
        <f>IF(Y155=100,"",Y155)</f>
        <v/>
      </c>
      <c r="M152" s="381"/>
      <c r="N152" s="381"/>
      <c r="O152" s="382"/>
      <c r="P152" s="322"/>
      <c r="Q152" s="199">
        <v>21</v>
      </c>
      <c r="X152" s="375"/>
      <c r="Y152" s="376">
        <f>IF(ISNA(MATCH(2,Y136:Y151,0)),100,MATCH(2,Y136:Y151,0))</f>
        <v>100</v>
      </c>
      <c r="Z152" s="376">
        <f>IF(ISNA(MATCH(3,Z136:Z151,0)),100,MATCH(3,Z136:Z151,0))</f>
        <v>100</v>
      </c>
      <c r="AA152" s="376">
        <f>IF(ISNA(MATCH(4,AA136:AA151,0)),100,MATCH(4,AA136:AA151,0))</f>
        <v>100</v>
      </c>
      <c r="AB152" s="376">
        <f>IF(ISNA(MATCH(5,AB136:AB151,0)),100,MATCH(5,AB136:AB151,0))</f>
        <v>100</v>
      </c>
      <c r="AC152" s="377">
        <f>IF(ISNA(MATCH(6,AC136:AC151,0)),100,MATCH(6,AC136:AC151,0))</f>
        <v>100</v>
      </c>
    </row>
    <row r="153" spans="2:32" ht="8.1" customHeight="1" x14ac:dyDescent="0.3">
      <c r="Q153" s="199">
        <v>8</v>
      </c>
      <c r="X153" s="220">
        <v>1</v>
      </c>
      <c r="Y153" s="220">
        <v>2</v>
      </c>
      <c r="Z153" s="369">
        <v>3</v>
      </c>
      <c r="AA153" s="220">
        <v>4</v>
      </c>
      <c r="AB153" s="220">
        <v>5</v>
      </c>
      <c r="AC153" s="220">
        <v>6</v>
      </c>
    </row>
    <row r="154" spans="2:32" ht="16.2" customHeight="1" x14ac:dyDescent="0.3">
      <c r="B154" s="172" t="s">
        <v>8</v>
      </c>
      <c r="C154" s="179"/>
      <c r="D154" s="179"/>
      <c r="E154" s="179"/>
      <c r="F154" s="179"/>
      <c r="G154" s="180"/>
      <c r="H154" s="175"/>
      <c r="I154" s="742" t="s">
        <v>281</v>
      </c>
      <c r="J154" s="743"/>
      <c r="K154" s="743"/>
      <c r="L154" s="743"/>
      <c r="M154" s="743"/>
      <c r="N154" s="743"/>
      <c r="O154" s="185"/>
      <c r="P154" s="321"/>
      <c r="Q154" s="199">
        <v>16</v>
      </c>
      <c r="V154" s="746" t="s">
        <v>262</v>
      </c>
      <c r="W154" s="747"/>
      <c r="X154" s="747"/>
      <c r="Y154" s="378">
        <f>MATCH(SMALL(X152:AC152,1),X152:AC152,0)</f>
        <v>2</v>
      </c>
      <c r="Z154" s="748"/>
      <c r="AA154" s="749"/>
      <c r="AB154" s="369"/>
      <c r="AC154" s="369"/>
      <c r="AD154" s="369"/>
      <c r="AE154" s="369"/>
      <c r="AF154" s="369"/>
    </row>
    <row r="155" spans="2:32" ht="17.100000000000001" customHeight="1" x14ac:dyDescent="0.3">
      <c r="B155" s="167" t="str">
        <f>IF(ISNA(VLOOKUP(K130,R137:V144,4,FALSE)),"",VLOOKUP(K130,R137:V144,4,FALSE))</f>
        <v/>
      </c>
      <c r="C155" s="750" t="s">
        <v>9</v>
      </c>
      <c r="D155" s="750"/>
      <c r="E155" s="173">
        <f>IF('1 Deckblatt St 2023-05-03'!$R$49=5,VLOOKUP(K130,R137:V144,2,FALSE),0)</f>
        <v>0</v>
      </c>
      <c r="F155" s="174" t="s">
        <v>170</v>
      </c>
      <c r="G155" s="169">
        <f>(E152*24)*E155</f>
        <v>0</v>
      </c>
      <c r="H155" s="175"/>
      <c r="I155" s="744"/>
      <c r="J155" s="745"/>
      <c r="K155" s="745"/>
      <c r="L155" s="745"/>
      <c r="M155" s="745"/>
      <c r="N155" s="745"/>
      <c r="O155" s="186"/>
      <c r="P155" s="321"/>
      <c r="Q155" s="199">
        <v>17</v>
      </c>
      <c r="V155" s="751" t="s">
        <v>260</v>
      </c>
      <c r="W155" s="752"/>
      <c r="X155" s="752"/>
      <c r="Y155" s="379">
        <f>SMALL(Y152:AC152,1)</f>
        <v>100</v>
      </c>
      <c r="Z155" s="753" t="s">
        <v>261</v>
      </c>
      <c r="AA155" s="754"/>
      <c r="AB155" s="369"/>
      <c r="AC155" s="369"/>
      <c r="AD155" s="369"/>
      <c r="AE155" s="369"/>
      <c r="AF155" s="369"/>
    </row>
    <row r="156" spans="2:32" ht="17.100000000000001" customHeight="1" x14ac:dyDescent="0.3">
      <c r="B156" s="167" t="str">
        <f>IF(ISNA(VLOOKUP(K130,R137:V144,5,FALSE)),"",VLOOKUP(K130,R137:V144,5,FALSE))</f>
        <v/>
      </c>
      <c r="C156" s="755" t="s">
        <v>169</v>
      </c>
      <c r="D156" s="755"/>
      <c r="E156" s="173">
        <f>IF(ISNA(VLOOKUP(K130,R137:V144,3,FALSE)),0,VLOOKUP(K130,R137:V144,3,FALSE))</f>
        <v>0</v>
      </c>
      <c r="F156" s="174" t="s">
        <v>61</v>
      </c>
      <c r="G156" s="170">
        <f>F152*E156</f>
        <v>0</v>
      </c>
      <c r="H156" s="111"/>
      <c r="I156" s="744"/>
      <c r="J156" s="745"/>
      <c r="K156" s="745"/>
      <c r="L156" s="745"/>
      <c r="M156" s="745"/>
      <c r="N156" s="745"/>
      <c r="O156" s="186"/>
      <c r="P156" s="321"/>
      <c r="Q156" s="199">
        <v>17</v>
      </c>
      <c r="R156" s="371"/>
      <c r="S156" s="756"/>
      <c r="T156" s="756"/>
      <c r="U156" s="370"/>
    </row>
    <row r="157" spans="2:32" ht="17.100000000000001" customHeight="1" thickBot="1" x14ac:dyDescent="0.3">
      <c r="B157" s="168" t="str">
        <f>IF(ISNA(VLOOKUP(K130,R137:V144,4,FALSE)),"",'2 Kosten-Zusammenstellung'!W$13)</f>
        <v/>
      </c>
      <c r="C157" s="730" t="s">
        <v>159</v>
      </c>
      <c r="D157" s="730"/>
      <c r="E157" s="730"/>
      <c r="F157" s="730"/>
      <c r="G157" s="171">
        <f>IF(ISNA(VLOOKUP(K130,R137:V144,4,FALSE)),0,G152)</f>
        <v>0</v>
      </c>
      <c r="H157" s="111"/>
      <c r="I157" s="731"/>
      <c r="J157" s="732"/>
      <c r="K157" s="219"/>
      <c r="L157" s="734"/>
      <c r="M157" s="734"/>
      <c r="N157" s="734"/>
      <c r="O157" s="206"/>
      <c r="Q157" s="199">
        <v>17</v>
      </c>
    </row>
    <row r="158" spans="2:32" ht="16.2" customHeight="1" thickTop="1" x14ac:dyDescent="0.25">
      <c r="B158" s="181"/>
      <c r="C158" s="735" t="s">
        <v>7</v>
      </c>
      <c r="D158" s="735"/>
      <c r="E158" s="735"/>
      <c r="F158" s="735"/>
      <c r="G158" s="737">
        <f>SUM(G155:G157)</f>
        <v>0</v>
      </c>
      <c r="H158" s="111"/>
      <c r="I158" s="733"/>
      <c r="J158" s="732"/>
      <c r="K158" s="219"/>
      <c r="L158" s="734"/>
      <c r="M158" s="734"/>
      <c r="N158" s="734"/>
      <c r="O158" s="206"/>
      <c r="Q158" s="199">
        <v>16</v>
      </c>
    </row>
    <row r="159" spans="2:32" ht="14.1" customHeight="1" x14ac:dyDescent="0.3">
      <c r="B159" s="208"/>
      <c r="C159" s="736"/>
      <c r="D159" s="736"/>
      <c r="E159" s="736"/>
      <c r="F159" s="736"/>
      <c r="G159" s="738"/>
      <c r="H159" s="183"/>
      <c r="I159" s="739" t="s">
        <v>10</v>
      </c>
      <c r="J159" s="740"/>
      <c r="K159" s="328"/>
      <c r="L159" s="741" t="s">
        <v>11</v>
      </c>
      <c r="M159" s="741"/>
      <c r="N159" s="741"/>
      <c r="O159" s="205"/>
      <c r="Q159" s="199">
        <v>14</v>
      </c>
    </row>
    <row r="160" spans="2:32" ht="10.199999999999999" customHeight="1" x14ac:dyDescent="0.3">
      <c r="H160" s="183"/>
      <c r="I160" s="395"/>
      <c r="J160" s="395"/>
      <c r="K160" s="396"/>
      <c r="L160" s="396"/>
      <c r="M160" s="396"/>
      <c r="N160" s="396"/>
      <c r="Q160" s="199">
        <v>10</v>
      </c>
    </row>
    <row r="161" spans="2:33" ht="10.199999999999999" customHeight="1" x14ac:dyDescent="0.3">
      <c r="Q161" s="199">
        <v>10</v>
      </c>
    </row>
    <row r="162" spans="2:33" ht="8.1" customHeight="1" x14ac:dyDescent="0.3">
      <c r="B162" s="201"/>
      <c r="C162" s="202"/>
      <c r="D162" s="202"/>
      <c r="E162" s="202"/>
      <c r="F162" s="202"/>
      <c r="G162" s="202"/>
      <c r="H162" s="202"/>
      <c r="I162" s="202"/>
      <c r="J162" s="202"/>
      <c r="K162" s="202"/>
      <c r="L162" s="202"/>
      <c r="M162" s="202"/>
      <c r="N162" s="202"/>
      <c r="O162" s="203"/>
      <c r="Q162" s="199">
        <v>8</v>
      </c>
      <c r="X162" s="342"/>
      <c r="Y162" s="342"/>
      <c r="Z162" s="342"/>
      <c r="AA162" s="342"/>
      <c r="AB162" s="342"/>
      <c r="AC162" s="342"/>
      <c r="AD162" s="342"/>
    </row>
    <row r="163" spans="2:33" ht="24" customHeight="1" x14ac:dyDescent="0.3">
      <c r="B163" s="781" t="s">
        <v>0</v>
      </c>
      <c r="C163" s="782"/>
      <c r="D163" s="782"/>
      <c r="E163" s="782"/>
      <c r="F163" s="782"/>
      <c r="G163" s="782"/>
      <c r="H163" s="782"/>
      <c r="I163" s="782"/>
      <c r="J163" s="782"/>
      <c r="K163" s="782"/>
      <c r="L163" s="782"/>
      <c r="M163" s="599" t="str">
        <f>IF(Kostenstelle="","",Kostenstelle)</f>
        <v/>
      </c>
      <c r="N163" s="601"/>
      <c r="O163" s="326"/>
      <c r="P163" s="183"/>
      <c r="Q163" s="199">
        <v>24</v>
      </c>
      <c r="X163" s="783" t="s">
        <v>230</v>
      </c>
      <c r="Y163" s="783" t="s">
        <v>257</v>
      </c>
      <c r="Z163" s="783" t="s">
        <v>258</v>
      </c>
      <c r="AA163" s="783" t="s">
        <v>231</v>
      </c>
      <c r="AB163" s="776" t="s">
        <v>259</v>
      </c>
      <c r="AC163" s="776" t="s">
        <v>255</v>
      </c>
      <c r="AD163" s="779" t="s">
        <v>256</v>
      </c>
    </row>
    <row r="164" spans="2:33" ht="18" customHeight="1" x14ac:dyDescent="0.3">
      <c r="B164" s="804" t="s">
        <v>97</v>
      </c>
      <c r="C164" s="805"/>
      <c r="D164" s="806" t="str">
        <f>IF(Lehrgang="","",Lehrgang)</f>
        <v/>
      </c>
      <c r="E164" s="806"/>
      <c r="F164" s="806"/>
      <c r="G164" s="806"/>
      <c r="H164" s="806"/>
      <c r="I164" s="806"/>
      <c r="J164" s="806"/>
      <c r="K164" s="806"/>
      <c r="L164" s="806"/>
      <c r="M164" s="807" t="s">
        <v>1</v>
      </c>
      <c r="N164" s="807"/>
      <c r="O164" s="206"/>
      <c r="Q164" s="199">
        <v>18</v>
      </c>
      <c r="X164" s="783"/>
      <c r="Y164" s="783"/>
      <c r="Z164" s="783"/>
      <c r="AA164" s="783"/>
      <c r="AB164" s="777"/>
      <c r="AC164" s="777"/>
      <c r="AD164" s="779"/>
    </row>
    <row r="165" spans="2:33" ht="8.1" customHeight="1" x14ac:dyDescent="0.3">
      <c r="B165" s="325"/>
      <c r="C165" s="207"/>
      <c r="O165" s="206"/>
      <c r="Q165" s="199">
        <v>8</v>
      </c>
      <c r="X165" s="783"/>
      <c r="Y165" s="783"/>
      <c r="Z165" s="783"/>
      <c r="AA165" s="783"/>
      <c r="AB165" s="777"/>
      <c r="AC165" s="777"/>
      <c r="AD165" s="779"/>
    </row>
    <row r="166" spans="2:33" ht="16.2" customHeight="1" x14ac:dyDescent="0.3">
      <c r="B166" s="808" t="s">
        <v>160</v>
      </c>
      <c r="C166" s="809"/>
      <c r="D166" s="810" t="str">
        <f>IF(LG_Lokation="","",LG_Lokation)</f>
        <v/>
      </c>
      <c r="E166" s="810"/>
      <c r="F166" s="339" t="s">
        <v>14</v>
      </c>
      <c r="G166" s="811" t="str">
        <f>IF(Ort="","",Ort)</f>
        <v/>
      </c>
      <c r="H166" s="811"/>
      <c r="I166" s="811"/>
      <c r="J166" s="339" t="s">
        <v>186</v>
      </c>
      <c r="K166" s="812" t="str">
        <f>IF(Datum_vom="","",Datum_vom)</f>
        <v/>
      </c>
      <c r="L166" s="812"/>
      <c r="M166" s="339" t="s">
        <v>187</v>
      </c>
      <c r="N166" s="391" t="str">
        <f>IF(Datum_bis="","",Datum_bis)</f>
        <v/>
      </c>
      <c r="O166" s="76"/>
      <c r="P166" s="183"/>
      <c r="Q166" s="199">
        <v>16</v>
      </c>
      <c r="X166" s="783"/>
      <c r="Y166" s="783"/>
      <c r="Z166" s="783"/>
      <c r="AA166" s="783"/>
      <c r="AB166" s="777"/>
      <c r="AC166" s="777"/>
      <c r="AD166" s="779"/>
    </row>
    <row r="167" spans="2:33" ht="8.1" customHeight="1" x14ac:dyDescent="0.3">
      <c r="B167" s="208"/>
      <c r="C167" s="209"/>
      <c r="D167" s="209"/>
      <c r="E167" s="209"/>
      <c r="F167" s="209"/>
      <c r="G167" s="209"/>
      <c r="H167" s="209"/>
      <c r="I167" s="209"/>
      <c r="J167" s="209"/>
      <c r="K167" s="209"/>
      <c r="L167" s="209"/>
      <c r="M167" s="209"/>
      <c r="N167" s="209"/>
      <c r="O167" s="205"/>
      <c r="Q167" s="199">
        <v>8</v>
      </c>
      <c r="X167" s="783"/>
      <c r="Y167" s="783"/>
      <c r="Z167" s="783"/>
      <c r="AA167" s="783"/>
      <c r="AB167" s="777"/>
      <c r="AC167" s="777"/>
      <c r="AD167" s="779"/>
    </row>
    <row r="168" spans="2:33" ht="8.1" customHeight="1" x14ac:dyDescent="0.3">
      <c r="B168" s="201"/>
      <c r="D168" s="210"/>
      <c r="O168" s="206"/>
      <c r="Q168" s="199">
        <v>8</v>
      </c>
      <c r="X168" s="783"/>
      <c r="Y168" s="783"/>
      <c r="Z168" s="783"/>
      <c r="AA168" s="783"/>
      <c r="AB168" s="777"/>
      <c r="AC168" s="777"/>
      <c r="AD168" s="779"/>
    </row>
    <row r="169" spans="2:33" ht="16.2" customHeight="1" x14ac:dyDescent="0.3">
      <c r="B169" s="813" t="s">
        <v>171</v>
      </c>
      <c r="C169" s="814"/>
      <c r="D169" s="815" t="str">
        <f>IF('1 Deckblatt St 2023-05-03'!$F$50="","",CONCATENATE('1 Deckblatt St 2023-05-03'!$G$50," ",'1 Deckblatt St 2023-05-03'!$F$50))</f>
        <v/>
      </c>
      <c r="E169" s="815"/>
      <c r="F169" s="815"/>
      <c r="G169" s="815"/>
      <c r="H169" s="182"/>
      <c r="I169" s="182"/>
      <c r="J169" s="211" t="s">
        <v>99</v>
      </c>
      <c r="K169" s="324">
        <v>5</v>
      </c>
      <c r="O169" s="184"/>
      <c r="P169" s="320"/>
      <c r="Q169" s="199">
        <v>16</v>
      </c>
      <c r="X169" s="783"/>
      <c r="Y169" s="783"/>
      <c r="Z169" s="783"/>
      <c r="AA169" s="783"/>
      <c r="AB169" s="777"/>
      <c r="AC169" s="777"/>
      <c r="AD169" s="779"/>
    </row>
    <row r="170" spans="2:33" ht="16.2" customHeight="1" x14ac:dyDescent="0.3">
      <c r="B170" s="813" t="s">
        <v>172</v>
      </c>
      <c r="C170" s="814"/>
      <c r="D170" s="816" t="str">
        <f>IF('1 Deckblatt St 2023-05-03'!$H$50="","",'1 Deckblatt St 2023-05-03'!$H$50)</f>
        <v/>
      </c>
      <c r="E170" s="816"/>
      <c r="F170" s="816"/>
      <c r="G170" s="816"/>
      <c r="H170" s="182"/>
      <c r="I170" s="182"/>
      <c r="J170" s="211" t="s">
        <v>165</v>
      </c>
      <c r="K170" s="780" t="str">
        <f>IF('1 Deckblatt St 2023-05-03'!$R$50=0,"",IF('1 Deckblatt St 2023-05-03'!$R$50=1,"F: Trainer-Angabe auf Blatt 1 fehlt",IF('1 Deckblatt St 2023-05-03'!$R$50=6,"F: Honorar-Angabe auf Blatt 1 ist falsch",'1 Deckblatt St 2023-05-03'!$J$50)))</f>
        <v/>
      </c>
      <c r="L170" s="780"/>
      <c r="M170" s="780"/>
      <c r="N170" s="780"/>
      <c r="O170" s="184"/>
      <c r="P170" s="320"/>
      <c r="Q170" s="199">
        <v>16</v>
      </c>
      <c r="X170" s="783"/>
      <c r="Y170" s="783"/>
      <c r="Z170" s="783"/>
      <c r="AA170" s="783"/>
      <c r="AB170" s="777"/>
      <c r="AC170" s="777"/>
      <c r="AD170" s="779"/>
    </row>
    <row r="171" spans="2:33" ht="8.1" customHeight="1" x14ac:dyDescent="0.3">
      <c r="B171" s="208"/>
      <c r="C171" s="209"/>
      <c r="D171" s="221"/>
      <c r="E171" s="221"/>
      <c r="F171" s="221"/>
      <c r="G171" s="221"/>
      <c r="H171" s="209"/>
      <c r="I171" s="209"/>
      <c r="J171" s="209"/>
      <c r="K171" s="209"/>
      <c r="L171" s="209"/>
      <c r="M171" s="209"/>
      <c r="N171" s="209"/>
      <c r="O171" s="205"/>
      <c r="Q171" s="199">
        <v>8</v>
      </c>
      <c r="X171" s="783"/>
      <c r="Y171" s="783"/>
      <c r="Z171" s="783"/>
      <c r="AA171" s="783"/>
      <c r="AB171" s="777"/>
      <c r="AC171" s="777"/>
      <c r="AD171" s="779"/>
    </row>
    <row r="172" spans="2:33" ht="8.1" customHeight="1" x14ac:dyDescent="0.3">
      <c r="Q172" s="199">
        <v>8</v>
      </c>
      <c r="X172" s="783"/>
      <c r="Y172" s="783"/>
      <c r="Z172" s="783"/>
      <c r="AA172" s="783"/>
      <c r="AB172" s="777"/>
      <c r="AC172" s="777"/>
      <c r="AD172" s="779"/>
    </row>
    <row r="173" spans="2:33" ht="15" customHeight="1" x14ac:dyDescent="0.3">
      <c r="B173" s="784" t="s">
        <v>38</v>
      </c>
      <c r="C173" s="784" t="s">
        <v>157</v>
      </c>
      <c r="D173" s="784"/>
      <c r="E173" s="784"/>
      <c r="F173" s="784" t="s">
        <v>164</v>
      </c>
      <c r="G173" s="784"/>
      <c r="H173" s="786" t="s">
        <v>227</v>
      </c>
      <c r="I173" s="787"/>
      <c r="J173" s="788"/>
      <c r="K173" s="795" t="s">
        <v>158</v>
      </c>
      <c r="L173" s="796"/>
      <c r="M173" s="796"/>
      <c r="N173" s="796"/>
      <c r="O173" s="797"/>
      <c r="P173" s="213"/>
      <c r="Q173" s="199">
        <v>15</v>
      </c>
      <c r="R173" s="335"/>
      <c r="S173" s="336"/>
      <c r="T173" s="336"/>
      <c r="U173" s="335"/>
      <c r="V173" s="335"/>
      <c r="W173" s="335"/>
      <c r="X173" s="783"/>
      <c r="Y173" s="783"/>
      <c r="Z173" s="783"/>
      <c r="AA173" s="783"/>
      <c r="AB173" s="777"/>
      <c r="AC173" s="777"/>
      <c r="AD173" s="779"/>
      <c r="AE173" s="771" t="s">
        <v>247</v>
      </c>
      <c r="AF173" s="771"/>
      <c r="AG173" s="772"/>
    </row>
    <row r="174" spans="2:33" ht="15" customHeight="1" thickBot="1" x14ac:dyDescent="0.35">
      <c r="B174" s="785"/>
      <c r="C174" s="390" t="s">
        <v>144</v>
      </c>
      <c r="D174" s="390" t="s">
        <v>145</v>
      </c>
      <c r="E174" s="390" t="s">
        <v>163</v>
      </c>
      <c r="F174" s="390" t="s">
        <v>62</v>
      </c>
      <c r="G174" s="390" t="s">
        <v>28</v>
      </c>
      <c r="H174" s="789"/>
      <c r="I174" s="790"/>
      <c r="J174" s="791"/>
      <c r="K174" s="798"/>
      <c r="L174" s="799"/>
      <c r="M174" s="799"/>
      <c r="N174" s="799"/>
      <c r="O174" s="800"/>
      <c r="P174" s="213"/>
      <c r="Q174" s="199">
        <v>15</v>
      </c>
      <c r="R174" s="335"/>
      <c r="S174" s="336"/>
      <c r="T174" s="336"/>
      <c r="U174" s="335"/>
      <c r="V174" s="335"/>
      <c r="W174" s="335"/>
      <c r="X174" s="783"/>
      <c r="Y174" s="783"/>
      <c r="Z174" s="783"/>
      <c r="AA174" s="783"/>
      <c r="AB174" s="778"/>
      <c r="AC174" s="778"/>
      <c r="AD174" s="779"/>
      <c r="AE174" s="335"/>
      <c r="AF174" s="335"/>
      <c r="AG174" s="335"/>
    </row>
    <row r="175" spans="2:33" ht="12" customHeight="1" thickBot="1" x14ac:dyDescent="0.35">
      <c r="B175" s="214" t="s">
        <v>166</v>
      </c>
      <c r="C175" s="214" t="s">
        <v>167</v>
      </c>
      <c r="D175" s="214" t="s">
        <v>167</v>
      </c>
      <c r="E175" s="214" t="s">
        <v>167</v>
      </c>
      <c r="F175" s="214" t="s">
        <v>168</v>
      </c>
      <c r="G175" s="327" t="s">
        <v>226</v>
      </c>
      <c r="H175" s="792"/>
      <c r="I175" s="793"/>
      <c r="J175" s="794"/>
      <c r="K175" s="801"/>
      <c r="L175" s="802"/>
      <c r="M175" s="802"/>
      <c r="N175" s="802"/>
      <c r="O175" s="803"/>
      <c r="P175" s="213"/>
      <c r="Q175" s="199">
        <v>12</v>
      </c>
      <c r="U175" s="773" t="s">
        <v>181</v>
      </c>
      <c r="V175" s="773"/>
      <c r="X175" s="340" t="s">
        <v>244</v>
      </c>
      <c r="Y175" s="340">
        <v>2</v>
      </c>
      <c r="Z175" s="366" t="s">
        <v>52</v>
      </c>
      <c r="AA175" s="340">
        <v>4</v>
      </c>
      <c r="AB175" s="340">
        <v>5</v>
      </c>
      <c r="AC175" s="340">
        <v>6</v>
      </c>
      <c r="AD175" s="355"/>
      <c r="AE175" s="774" t="s">
        <v>248</v>
      </c>
      <c r="AF175" s="775"/>
      <c r="AG175" s="365" t="s">
        <v>246</v>
      </c>
    </row>
    <row r="176" spans="2:33" ht="21" customHeight="1" x14ac:dyDescent="0.3">
      <c r="B176" s="269"/>
      <c r="C176" s="341"/>
      <c r="D176" s="341"/>
      <c r="E176" s="215" t="str">
        <f>IF(AND(X176=1,AD176=0),D176-C176,"")</f>
        <v/>
      </c>
      <c r="F176" s="270"/>
      <c r="G176" s="271"/>
      <c r="H176" s="757"/>
      <c r="I176" s="758"/>
      <c r="J176" s="759"/>
      <c r="K176" s="760"/>
      <c r="L176" s="761"/>
      <c r="M176" s="761"/>
      <c r="N176" s="761"/>
      <c r="O176" s="762"/>
      <c r="P176" s="322"/>
      <c r="Q176" s="199">
        <v>21</v>
      </c>
      <c r="R176" s="68" t="s">
        <v>120</v>
      </c>
      <c r="S176" s="188" t="s">
        <v>121</v>
      </c>
      <c r="T176" s="189" t="s">
        <v>61</v>
      </c>
      <c r="U176" s="337" t="s">
        <v>9</v>
      </c>
      <c r="V176" s="337" t="s">
        <v>90</v>
      </c>
      <c r="X176" s="372">
        <f>IF(AND(COUNT(B176:B191&gt;0),OR(NOT(C176=""),NOT(D176=""))),1,0)</f>
        <v>0</v>
      </c>
      <c r="Y176" s="337">
        <f>IF(X176=0,0,IF(C176="",2,0))</f>
        <v>0</v>
      </c>
      <c r="Z176" s="337">
        <f>IF(X176=0,0,IF(D176="",3,0))</f>
        <v>0</v>
      </c>
      <c r="AA176" s="337">
        <f>IF(X176=0,0,IF(D176&lt;C176,4,0))</f>
        <v>0</v>
      </c>
      <c r="AB176" s="337">
        <f>IF(X176=0,0,IF(OR(ISERROR(HOUR(C176)),ISERROR(HOUR(D176))),2,IF(AND(DAY(C176)=0,MONTH(C176)=1,YEAR(C176)=1900,DAY(D176)=0,MONTH(D176)=1,YEAR(D176)=1900),0,5)))</f>
        <v>0</v>
      </c>
      <c r="AC176" s="337">
        <f>IF(X176=0,0,IF(B176="",IF(C176&lt;D175,6,0),0))</f>
        <v>0</v>
      </c>
      <c r="AD176" s="353">
        <f>IF(AND(X176=1,NOT(AND(Z176=0,AA176=0,AB176=0,AC176=0))),1,0)</f>
        <v>0</v>
      </c>
      <c r="AE176" s="362">
        <v>0</v>
      </c>
      <c r="AF176" s="363" t="s">
        <v>184</v>
      </c>
      <c r="AG176" s="364"/>
    </row>
    <row r="177" spans="2:33" ht="21" customHeight="1" x14ac:dyDescent="0.3">
      <c r="B177" s="269"/>
      <c r="C177" s="341"/>
      <c r="D177" s="341"/>
      <c r="E177" s="215" t="str">
        <f t="shared" ref="E177:E191" si="28">IF(AND(X177=1,AD177=0),D177-C177,"")</f>
        <v/>
      </c>
      <c r="F177" s="270"/>
      <c r="G177" s="271"/>
      <c r="H177" s="757"/>
      <c r="I177" s="758"/>
      <c r="J177" s="759"/>
      <c r="K177" s="760"/>
      <c r="L177" s="761"/>
      <c r="M177" s="761"/>
      <c r="N177" s="761"/>
      <c r="O177" s="762"/>
      <c r="P177" s="322"/>
      <c r="Q177" s="199">
        <v>21</v>
      </c>
      <c r="R177" s="187" t="str">
        <f>'1 Deckblatt St 2023-05-03'!$I$81</f>
        <v>TTBW  hauptamtl. Trainer</v>
      </c>
      <c r="S177" s="188" t="str">
        <f>'2 Kosten-Zusammenstellung'!$F$38</f>
        <v>N/A</v>
      </c>
      <c r="T177" s="189">
        <f>'2 Kosten-Zusammenstellung'!$H$38</f>
        <v>0.3</v>
      </c>
      <c r="U177" s="393" t="s">
        <v>264</v>
      </c>
      <c r="V177" s="337" t="str">
        <f>'2 Kosten-Zusammenstellung'!$W$15</f>
        <v>2562</v>
      </c>
      <c r="X177" s="372">
        <f>IF(AND(COUNT(B176:B191&gt;0),OR(NOT(C177=""),NOT(D177=""))),1,0)</f>
        <v>0</v>
      </c>
      <c r="Y177" s="337">
        <f t="shared" ref="Y177:Y191" si="29">IF(X177=0,0,IF(C177="",2,0))</f>
        <v>0</v>
      </c>
      <c r="Z177" s="337">
        <f t="shared" ref="Z177:Z191" si="30">IF(X177=0,0,IF(D177="",3,0))</f>
        <v>0</v>
      </c>
      <c r="AA177" s="337">
        <f t="shared" ref="AA177:AA191" si="31">IF(X177=0,0,IF(D177&lt;C177,4,0))</f>
        <v>0</v>
      </c>
      <c r="AB177" s="337">
        <f t="shared" ref="AB177:AB191" si="32">IF(X177=0,0,IF(OR(ISERROR(HOUR(C177)),ISERROR(HOUR(D177))),2,IF(AND(DAY(C177)=0,MONTH(C177)=1,YEAR(C177)=1900,DAY(D177)=0,MONTH(D177)=1,YEAR(D177)=1900),0,5)))</f>
        <v>0</v>
      </c>
      <c r="AC177" s="337">
        <f t="shared" ref="AC177:AC191" si="33">IF(X177=0,0,IF(B177="",IF(C177&lt;D176,6,0),0))</f>
        <v>0</v>
      </c>
      <c r="AD177" s="353">
        <f t="shared" ref="AD177:AD191" si="34">IF(AND(X177=1,NOT(AND(Z177=0,AA177=0,AB177=0,AC177=0))),1,0)</f>
        <v>0</v>
      </c>
      <c r="AE177" s="356">
        <v>1</v>
      </c>
      <c r="AF177" s="354" t="s">
        <v>185</v>
      </c>
      <c r="AG177" s="357"/>
    </row>
    <row r="178" spans="2:33" ht="21" customHeight="1" x14ac:dyDescent="0.3">
      <c r="B178" s="269"/>
      <c r="C178" s="341"/>
      <c r="D178" s="341"/>
      <c r="E178" s="215" t="str">
        <f t="shared" si="28"/>
        <v/>
      </c>
      <c r="F178" s="270"/>
      <c r="G178" s="271"/>
      <c r="H178" s="757"/>
      <c r="I178" s="758"/>
      <c r="J178" s="759"/>
      <c r="K178" s="760"/>
      <c r="L178" s="761"/>
      <c r="M178" s="761"/>
      <c r="N178" s="761"/>
      <c r="O178" s="762"/>
      <c r="P178" s="322"/>
      <c r="Q178" s="199">
        <v>21</v>
      </c>
      <c r="R178" s="187" t="str">
        <f>'1 Deckblatt St 2023-05-03'!$I$82</f>
        <v>TTBW  Honorar-Trainer</v>
      </c>
      <c r="S178" s="188">
        <f>'2 Kosten-Zusammenstellung'!$F$39</f>
        <v>16</v>
      </c>
      <c r="T178" s="189">
        <f>'2 Kosten-Zusammenstellung'!$H$39</f>
        <v>0.25</v>
      </c>
      <c r="U178" s="337" t="str">
        <f>'2 Kosten-Zusammenstellung'!$W$9</f>
        <v>2512</v>
      </c>
      <c r="V178" s="337" t="str">
        <f>'2 Kosten-Zusammenstellung'!$W$14</f>
        <v>2561</v>
      </c>
      <c r="X178" s="372">
        <f>IF(AND(COUNT(B176:B191&gt;0),OR(NOT(C178=""),NOT(D178=""))),1,0)</f>
        <v>0</v>
      </c>
      <c r="Y178" s="337">
        <f t="shared" si="29"/>
        <v>0</v>
      </c>
      <c r="Z178" s="337">
        <f t="shared" si="30"/>
        <v>0</v>
      </c>
      <c r="AA178" s="337">
        <f t="shared" si="31"/>
        <v>0</v>
      </c>
      <c r="AB178" s="337">
        <f t="shared" si="32"/>
        <v>0</v>
      </c>
      <c r="AC178" s="337">
        <f t="shared" si="33"/>
        <v>0</v>
      </c>
      <c r="AD178" s="353">
        <f t="shared" si="34"/>
        <v>0</v>
      </c>
      <c r="AE178" s="356">
        <v>2</v>
      </c>
      <c r="AF178" s="354" t="s">
        <v>245</v>
      </c>
      <c r="AG178" s="357" t="s">
        <v>249</v>
      </c>
    </row>
    <row r="179" spans="2:33" ht="21" customHeight="1" x14ac:dyDescent="0.3">
      <c r="B179" s="269"/>
      <c r="C179" s="341"/>
      <c r="D179" s="341"/>
      <c r="E179" s="215" t="str">
        <f t="shared" si="28"/>
        <v/>
      </c>
      <c r="F179" s="270"/>
      <c r="G179" s="271"/>
      <c r="H179" s="768"/>
      <c r="I179" s="769"/>
      <c r="J179" s="770"/>
      <c r="K179" s="760"/>
      <c r="L179" s="761"/>
      <c r="M179" s="761"/>
      <c r="N179" s="761"/>
      <c r="O179" s="762"/>
      <c r="P179" s="322"/>
      <c r="Q179" s="199">
        <v>21</v>
      </c>
      <c r="R179" s="187" t="str">
        <f>'1 Deckblatt St 2023-05-03'!$I$83</f>
        <v>Trainer, A-Lizenz</v>
      </c>
      <c r="S179" s="188">
        <f>'2 Kosten-Zusammenstellung'!$F$40</f>
        <v>14</v>
      </c>
      <c r="T179" s="189">
        <f>'2 Kosten-Zusammenstellung'!$H$40</f>
        <v>0.25</v>
      </c>
      <c r="U179" s="337" t="str">
        <f>'2 Kosten-Zusammenstellung'!$W$10</f>
        <v>2513</v>
      </c>
      <c r="V179" s="337" t="str">
        <f>'2 Kosten-Zusammenstellung'!$W$14</f>
        <v>2561</v>
      </c>
      <c r="X179" s="372">
        <f>IF(AND(COUNT(B176:B191&gt;0),OR(NOT(C179=""),NOT(D179=""))),1,0)</f>
        <v>0</v>
      </c>
      <c r="Y179" s="337">
        <f t="shared" si="29"/>
        <v>0</v>
      </c>
      <c r="Z179" s="337">
        <f t="shared" si="30"/>
        <v>0</v>
      </c>
      <c r="AA179" s="337">
        <f t="shared" si="31"/>
        <v>0</v>
      </c>
      <c r="AB179" s="337">
        <f t="shared" si="32"/>
        <v>0</v>
      </c>
      <c r="AC179" s="337">
        <f t="shared" si="33"/>
        <v>0</v>
      </c>
      <c r="AD179" s="353">
        <f t="shared" si="34"/>
        <v>0</v>
      </c>
      <c r="AE179" s="356">
        <v>3</v>
      </c>
      <c r="AF179" s="354" t="s">
        <v>252</v>
      </c>
      <c r="AG179" s="358" t="s">
        <v>250</v>
      </c>
    </row>
    <row r="180" spans="2:33" ht="21" customHeight="1" x14ac:dyDescent="0.3">
      <c r="B180" s="269"/>
      <c r="C180" s="341"/>
      <c r="D180" s="341"/>
      <c r="E180" s="215" t="str">
        <f t="shared" si="28"/>
        <v/>
      </c>
      <c r="F180" s="270"/>
      <c r="G180" s="271"/>
      <c r="H180" s="757"/>
      <c r="I180" s="758"/>
      <c r="J180" s="759"/>
      <c r="K180" s="760"/>
      <c r="L180" s="761"/>
      <c r="M180" s="761"/>
      <c r="N180" s="761"/>
      <c r="O180" s="762"/>
      <c r="P180" s="322"/>
      <c r="Q180" s="199">
        <v>21</v>
      </c>
      <c r="R180" s="187" t="str">
        <f>'1 Deckblatt St 2023-05-03'!$I$84</f>
        <v>Trainer, B-Lizenz</v>
      </c>
      <c r="S180" s="188">
        <f>'2 Kosten-Zusammenstellung'!$F$41</f>
        <v>13</v>
      </c>
      <c r="T180" s="189">
        <f>'2 Kosten-Zusammenstellung'!$H$41</f>
        <v>0.25</v>
      </c>
      <c r="U180" s="337" t="str">
        <f>'2 Kosten-Zusammenstellung'!$W$11</f>
        <v>2514</v>
      </c>
      <c r="V180" s="337" t="str">
        <f>'2 Kosten-Zusammenstellung'!$W$14</f>
        <v>2561</v>
      </c>
      <c r="X180" s="372">
        <f>IF(AND(COUNT(B176:B191&gt;0),OR(NOT(C180=""),NOT(D180=""))),1,0)</f>
        <v>0</v>
      </c>
      <c r="Y180" s="337">
        <f t="shared" si="29"/>
        <v>0</v>
      </c>
      <c r="Z180" s="337">
        <f t="shared" si="30"/>
        <v>0</v>
      </c>
      <c r="AA180" s="337">
        <f t="shared" si="31"/>
        <v>0</v>
      </c>
      <c r="AB180" s="337">
        <f t="shared" si="32"/>
        <v>0</v>
      </c>
      <c r="AC180" s="337">
        <f t="shared" si="33"/>
        <v>0</v>
      </c>
      <c r="AD180" s="353">
        <f t="shared" si="34"/>
        <v>0</v>
      </c>
      <c r="AE180" s="356">
        <v>4</v>
      </c>
      <c r="AF180" s="354" t="s">
        <v>183</v>
      </c>
      <c r="AG180" s="357" t="s">
        <v>251</v>
      </c>
    </row>
    <row r="181" spans="2:33" ht="21" customHeight="1" x14ac:dyDescent="0.3">
      <c r="B181" s="269"/>
      <c r="C181" s="341"/>
      <c r="D181" s="341"/>
      <c r="E181" s="215" t="str">
        <f t="shared" si="28"/>
        <v/>
      </c>
      <c r="F181" s="270"/>
      <c r="G181" s="271"/>
      <c r="H181" s="757"/>
      <c r="I181" s="758"/>
      <c r="J181" s="759"/>
      <c r="K181" s="760"/>
      <c r="L181" s="761"/>
      <c r="M181" s="761"/>
      <c r="N181" s="761"/>
      <c r="O181" s="762"/>
      <c r="P181" s="322"/>
      <c r="Q181" s="199">
        <v>21</v>
      </c>
      <c r="R181" s="187" t="str">
        <f>'1 Deckblatt St 2023-05-03'!$I$85</f>
        <v>Trainer, C-Lizenz</v>
      </c>
      <c r="S181" s="188">
        <f>'2 Kosten-Zusammenstellung'!$F$42</f>
        <v>10</v>
      </c>
      <c r="T181" s="189">
        <f>'2 Kosten-Zusammenstellung'!$H$42</f>
        <v>0.25</v>
      </c>
      <c r="U181" s="338" t="str">
        <f>'2 Kosten-Zusammenstellung'!$W$12</f>
        <v>2515</v>
      </c>
      <c r="V181" s="337" t="str">
        <f>'2 Kosten-Zusammenstellung'!$W$14</f>
        <v>2561</v>
      </c>
      <c r="X181" s="372">
        <f>IF(AND(COUNT(B176:B191&gt;0),OR(NOT(C181=""),NOT(D181=""))),1,0)</f>
        <v>0</v>
      </c>
      <c r="Y181" s="337">
        <f t="shared" si="29"/>
        <v>0</v>
      </c>
      <c r="Z181" s="337">
        <f t="shared" si="30"/>
        <v>0</v>
      </c>
      <c r="AA181" s="337">
        <f t="shared" si="31"/>
        <v>0</v>
      </c>
      <c r="AB181" s="337">
        <f t="shared" si="32"/>
        <v>0</v>
      </c>
      <c r="AC181" s="337">
        <f t="shared" si="33"/>
        <v>0</v>
      </c>
      <c r="AD181" s="353">
        <f t="shared" si="34"/>
        <v>0</v>
      </c>
      <c r="AE181" s="356">
        <v>5</v>
      </c>
      <c r="AF181" s="354" t="s">
        <v>182</v>
      </c>
      <c r="AG181" s="357" t="s">
        <v>253</v>
      </c>
    </row>
    <row r="182" spans="2:33" ht="21" customHeight="1" thickBot="1" x14ac:dyDescent="0.35">
      <c r="B182" s="269"/>
      <c r="C182" s="341"/>
      <c r="D182" s="341"/>
      <c r="E182" s="215" t="str">
        <f t="shared" si="28"/>
        <v/>
      </c>
      <c r="F182" s="270"/>
      <c r="G182" s="271"/>
      <c r="H182" s="757"/>
      <c r="I182" s="758"/>
      <c r="J182" s="759"/>
      <c r="K182" s="760"/>
      <c r="L182" s="761"/>
      <c r="M182" s="761"/>
      <c r="N182" s="761"/>
      <c r="O182" s="762"/>
      <c r="P182" s="322"/>
      <c r="Q182" s="199">
        <v>21</v>
      </c>
      <c r="R182" s="187" t="str">
        <f>'1 Deckblatt St 2023-05-03'!$I$86</f>
        <v>Physiotherapeut</v>
      </c>
      <c r="S182" s="188" t="str">
        <f>'2 Kosten-Zusammenstellung'!$O$38</f>
        <v>N/A</v>
      </c>
      <c r="T182" s="189">
        <f>'2 Kosten-Zusammenstellung'!$S$38</f>
        <v>0.3</v>
      </c>
      <c r="U182" s="393" t="s">
        <v>264</v>
      </c>
      <c r="V182" s="323" t="str">
        <f>'2 Kosten-Zusammenstellung'!$W$14</f>
        <v>2561</v>
      </c>
      <c r="W182" s="334"/>
      <c r="X182" s="372">
        <f>IF(AND(COUNT(B176:B191&gt;0),OR(NOT(C182=""),NOT(D182=""))),1,0)</f>
        <v>0</v>
      </c>
      <c r="Y182" s="337">
        <f t="shared" si="29"/>
        <v>0</v>
      </c>
      <c r="Z182" s="337">
        <f t="shared" si="30"/>
        <v>0</v>
      </c>
      <c r="AA182" s="337">
        <f t="shared" si="31"/>
        <v>0</v>
      </c>
      <c r="AB182" s="337">
        <f t="shared" si="32"/>
        <v>0</v>
      </c>
      <c r="AC182" s="337">
        <f t="shared" si="33"/>
        <v>0</v>
      </c>
      <c r="AD182" s="353">
        <f t="shared" si="34"/>
        <v>0</v>
      </c>
      <c r="AE182" s="359">
        <v>6</v>
      </c>
      <c r="AF182" s="360" t="s">
        <v>38</v>
      </c>
      <c r="AG182" s="361" t="s">
        <v>254</v>
      </c>
    </row>
    <row r="183" spans="2:33" ht="21" customHeight="1" x14ac:dyDescent="0.3">
      <c r="B183" s="269"/>
      <c r="C183" s="341"/>
      <c r="D183" s="341"/>
      <c r="E183" s="215" t="str">
        <f t="shared" si="28"/>
        <v/>
      </c>
      <c r="F183" s="270"/>
      <c r="G183" s="271"/>
      <c r="H183" s="757"/>
      <c r="I183" s="758"/>
      <c r="J183" s="759"/>
      <c r="K183" s="760"/>
      <c r="L183" s="761"/>
      <c r="M183" s="761"/>
      <c r="N183" s="761"/>
      <c r="O183" s="762"/>
      <c r="P183" s="322"/>
      <c r="Q183" s="199">
        <v>21</v>
      </c>
      <c r="R183" s="10" t="str">
        <f>'1 Deckblatt St 2023-05-03'!$I$87</f>
        <v>Sparringspartner</v>
      </c>
      <c r="S183" s="188">
        <f>'2 Kosten-Zusammenstellung'!$O$39</f>
        <v>13</v>
      </c>
      <c r="T183" s="323">
        <f>'2 Kosten-Zusammenstellung'!$S$39</f>
        <v>0.25</v>
      </c>
      <c r="U183" s="338" t="str">
        <f>'2 Kosten-Zusammenstellung'!$W$11</f>
        <v>2514</v>
      </c>
      <c r="V183" s="338" t="str">
        <f>'2 Kosten-Zusammenstellung'!$W$14</f>
        <v>2561</v>
      </c>
      <c r="W183" s="334"/>
      <c r="X183" s="372">
        <f>IF(AND(COUNT(B$31:B176&gt;0),OR(NOT(C183=""),NOT(D183=""))),1,0)</f>
        <v>0</v>
      </c>
      <c r="Y183" s="337">
        <f t="shared" si="29"/>
        <v>0</v>
      </c>
      <c r="Z183" s="337">
        <f t="shared" si="30"/>
        <v>0</v>
      </c>
      <c r="AA183" s="337">
        <f t="shared" si="31"/>
        <v>0</v>
      </c>
      <c r="AB183" s="337">
        <f t="shared" si="32"/>
        <v>0</v>
      </c>
      <c r="AC183" s="337">
        <f t="shared" si="33"/>
        <v>0</v>
      </c>
      <c r="AD183" s="337">
        <f t="shared" si="34"/>
        <v>0</v>
      </c>
      <c r="AG183" s="352"/>
    </row>
    <row r="184" spans="2:33" ht="21" customHeight="1" x14ac:dyDescent="0.3">
      <c r="B184" s="269"/>
      <c r="C184" s="341"/>
      <c r="D184" s="341"/>
      <c r="E184" s="215" t="str">
        <f t="shared" si="28"/>
        <v/>
      </c>
      <c r="F184" s="270"/>
      <c r="G184" s="271"/>
      <c r="H184" s="757"/>
      <c r="I184" s="758"/>
      <c r="J184" s="759"/>
      <c r="K184" s="760"/>
      <c r="L184" s="761"/>
      <c r="M184" s="761"/>
      <c r="N184" s="761"/>
      <c r="O184" s="762"/>
      <c r="P184" s="322"/>
      <c r="Q184" s="199">
        <v>21</v>
      </c>
      <c r="R184" s="10" t="str">
        <f>'1 Deckblatt St 2023-05-03'!$I$88</f>
        <v>Ehrenamtliche</v>
      </c>
      <c r="S184" s="188" t="str">
        <f>'2 Kosten-Zusammenstellung'!$O$40</f>
        <v>N/A</v>
      </c>
      <c r="T184" s="323">
        <f>'2 Kosten-Zusammenstellung'!$S$40</f>
        <v>0.3</v>
      </c>
      <c r="U184" s="393" t="s">
        <v>264</v>
      </c>
      <c r="V184" s="338" t="str">
        <f>'2 Kosten-Zusammenstellung'!$W$16</f>
        <v>2565</v>
      </c>
      <c r="W184" s="334"/>
      <c r="X184" s="372">
        <f>IF(AND(COUNT(B176:B191&gt;0),OR(NOT(C184=""),NOT(D184=""))),1,0)</f>
        <v>0</v>
      </c>
      <c r="Y184" s="337">
        <f t="shared" si="29"/>
        <v>0</v>
      </c>
      <c r="Z184" s="337">
        <f t="shared" si="30"/>
        <v>0</v>
      </c>
      <c r="AA184" s="337">
        <f t="shared" si="31"/>
        <v>0</v>
      </c>
      <c r="AB184" s="337">
        <f t="shared" si="32"/>
        <v>0</v>
      </c>
      <c r="AC184" s="337">
        <f t="shared" si="33"/>
        <v>0</v>
      </c>
      <c r="AD184" s="337">
        <f t="shared" si="34"/>
        <v>0</v>
      </c>
    </row>
    <row r="185" spans="2:33" ht="21" customHeight="1" x14ac:dyDescent="0.3">
      <c r="B185" s="269"/>
      <c r="C185" s="341"/>
      <c r="D185" s="341"/>
      <c r="E185" s="215" t="str">
        <f t="shared" si="28"/>
        <v/>
      </c>
      <c r="F185" s="270"/>
      <c r="G185" s="271"/>
      <c r="H185" s="757"/>
      <c r="I185" s="758"/>
      <c r="J185" s="759"/>
      <c r="K185" s="760"/>
      <c r="L185" s="761"/>
      <c r="M185" s="761"/>
      <c r="N185" s="761"/>
      <c r="O185" s="762"/>
      <c r="P185" s="322"/>
      <c r="Q185" s="199">
        <v>21</v>
      </c>
      <c r="X185" s="372">
        <f>IF(AND(COUNT(B176:B191&gt;0),OR(NOT(C185=""),NOT(D185=""))),1,0)</f>
        <v>0</v>
      </c>
      <c r="Y185" s="337">
        <f t="shared" si="29"/>
        <v>0</v>
      </c>
      <c r="Z185" s="337">
        <f t="shared" si="30"/>
        <v>0</v>
      </c>
      <c r="AA185" s="337">
        <f t="shared" si="31"/>
        <v>0</v>
      </c>
      <c r="AB185" s="337">
        <f t="shared" si="32"/>
        <v>0</v>
      </c>
      <c r="AC185" s="337">
        <f t="shared" si="33"/>
        <v>0</v>
      </c>
      <c r="AD185" s="337">
        <f t="shared" si="34"/>
        <v>0</v>
      </c>
    </row>
    <row r="186" spans="2:33" ht="21" customHeight="1" x14ac:dyDescent="0.3">
      <c r="B186" s="269"/>
      <c r="C186" s="341"/>
      <c r="D186" s="341"/>
      <c r="E186" s="215" t="str">
        <f t="shared" si="28"/>
        <v/>
      </c>
      <c r="F186" s="270"/>
      <c r="G186" s="271"/>
      <c r="H186" s="757"/>
      <c r="I186" s="758"/>
      <c r="J186" s="759"/>
      <c r="K186" s="760"/>
      <c r="L186" s="761"/>
      <c r="M186" s="761"/>
      <c r="N186" s="761"/>
      <c r="O186" s="762"/>
      <c r="P186" s="322"/>
      <c r="Q186" s="199">
        <v>21</v>
      </c>
      <c r="X186" s="372">
        <f>IF(AND(COUNT(B176:B191&gt;0),OR(NOT(C186=""),NOT(D186=""))),1,0)</f>
        <v>0</v>
      </c>
      <c r="Y186" s="337">
        <f t="shared" si="29"/>
        <v>0</v>
      </c>
      <c r="Z186" s="337">
        <f t="shared" si="30"/>
        <v>0</v>
      </c>
      <c r="AA186" s="337">
        <f t="shared" si="31"/>
        <v>0</v>
      </c>
      <c r="AB186" s="337">
        <f t="shared" si="32"/>
        <v>0</v>
      </c>
      <c r="AC186" s="337">
        <f t="shared" si="33"/>
        <v>0</v>
      </c>
      <c r="AD186" s="337">
        <f t="shared" si="34"/>
        <v>0</v>
      </c>
    </row>
    <row r="187" spans="2:33" ht="21" customHeight="1" x14ac:dyDescent="0.3">
      <c r="B187" s="269"/>
      <c r="C187" s="341"/>
      <c r="D187" s="341"/>
      <c r="E187" s="215" t="str">
        <f t="shared" si="28"/>
        <v/>
      </c>
      <c r="F187" s="270"/>
      <c r="G187" s="271"/>
      <c r="H187" s="757"/>
      <c r="I187" s="758"/>
      <c r="J187" s="759"/>
      <c r="K187" s="760"/>
      <c r="L187" s="761"/>
      <c r="M187" s="761"/>
      <c r="N187" s="761"/>
      <c r="O187" s="762"/>
      <c r="P187" s="322"/>
      <c r="Q187" s="199">
        <v>21</v>
      </c>
      <c r="R187" s="367"/>
      <c r="X187" s="372">
        <f>IF(AND(COUNT(B176:B191&gt;0),OR(NOT(C187=""),NOT(D187=""))),1,0)</f>
        <v>0</v>
      </c>
      <c r="Y187" s="337">
        <f t="shared" si="29"/>
        <v>0</v>
      </c>
      <c r="Z187" s="337">
        <f t="shared" si="30"/>
        <v>0</v>
      </c>
      <c r="AA187" s="337">
        <f t="shared" si="31"/>
        <v>0</v>
      </c>
      <c r="AB187" s="337">
        <f t="shared" si="32"/>
        <v>0</v>
      </c>
      <c r="AC187" s="337">
        <f t="shared" si="33"/>
        <v>0</v>
      </c>
      <c r="AD187" s="337">
        <f t="shared" si="34"/>
        <v>0</v>
      </c>
    </row>
    <row r="188" spans="2:33" ht="21" customHeight="1" x14ac:dyDescent="0.3">
      <c r="B188" s="269"/>
      <c r="C188" s="341"/>
      <c r="D188" s="341"/>
      <c r="E188" s="215" t="str">
        <f t="shared" si="28"/>
        <v/>
      </c>
      <c r="F188" s="270"/>
      <c r="G188" s="271"/>
      <c r="H188" s="757"/>
      <c r="I188" s="758"/>
      <c r="J188" s="759"/>
      <c r="K188" s="760"/>
      <c r="L188" s="761"/>
      <c r="M188" s="761"/>
      <c r="N188" s="761"/>
      <c r="O188" s="762"/>
      <c r="P188" s="322"/>
      <c r="Q188" s="199">
        <v>21</v>
      </c>
      <c r="R188" s="367"/>
      <c r="X188" s="372">
        <f>IF(AND(COUNT(B176:B191&gt;0),OR(NOT(C188=""),NOT(D188=""))),1,0)</f>
        <v>0</v>
      </c>
      <c r="Y188" s="337">
        <f t="shared" si="29"/>
        <v>0</v>
      </c>
      <c r="Z188" s="337">
        <f t="shared" si="30"/>
        <v>0</v>
      </c>
      <c r="AA188" s="337">
        <f t="shared" si="31"/>
        <v>0</v>
      </c>
      <c r="AB188" s="337">
        <f t="shared" si="32"/>
        <v>0</v>
      </c>
      <c r="AC188" s="337">
        <f t="shared" si="33"/>
        <v>0</v>
      </c>
      <c r="AD188" s="337">
        <f t="shared" si="34"/>
        <v>0</v>
      </c>
    </row>
    <row r="189" spans="2:33" ht="21" customHeight="1" x14ac:dyDescent="0.3">
      <c r="B189" s="269"/>
      <c r="C189" s="341"/>
      <c r="D189" s="341"/>
      <c r="E189" s="215" t="str">
        <f t="shared" si="28"/>
        <v/>
      </c>
      <c r="F189" s="270"/>
      <c r="G189" s="271"/>
      <c r="H189" s="757"/>
      <c r="I189" s="758"/>
      <c r="J189" s="759"/>
      <c r="K189" s="760"/>
      <c r="L189" s="761"/>
      <c r="M189" s="761"/>
      <c r="N189" s="761"/>
      <c r="O189" s="762"/>
      <c r="P189" s="322"/>
      <c r="Q189" s="199">
        <v>21</v>
      </c>
      <c r="X189" s="372">
        <f>IF(AND(COUNT(B176:B191&gt;0),OR(NOT(C189=""),NOT(D189=""))),1,0)</f>
        <v>0</v>
      </c>
      <c r="Y189" s="337">
        <f t="shared" si="29"/>
        <v>0</v>
      </c>
      <c r="Z189" s="337">
        <f t="shared" si="30"/>
        <v>0</v>
      </c>
      <c r="AA189" s="337">
        <f t="shared" si="31"/>
        <v>0</v>
      </c>
      <c r="AB189" s="337">
        <f t="shared" si="32"/>
        <v>0</v>
      </c>
      <c r="AC189" s="337">
        <f t="shared" si="33"/>
        <v>0</v>
      </c>
      <c r="AD189" s="337">
        <f t="shared" si="34"/>
        <v>0</v>
      </c>
    </row>
    <row r="190" spans="2:33" ht="21" customHeight="1" x14ac:dyDescent="0.3">
      <c r="B190" s="269"/>
      <c r="C190" s="341"/>
      <c r="D190" s="341"/>
      <c r="E190" s="215" t="str">
        <f t="shared" si="28"/>
        <v/>
      </c>
      <c r="F190" s="270"/>
      <c r="G190" s="271"/>
      <c r="H190" s="757"/>
      <c r="I190" s="758"/>
      <c r="J190" s="759"/>
      <c r="K190" s="760"/>
      <c r="L190" s="761"/>
      <c r="M190" s="761"/>
      <c r="N190" s="761"/>
      <c r="O190" s="762"/>
      <c r="P190" s="322"/>
      <c r="Q190" s="199">
        <v>21</v>
      </c>
      <c r="X190" s="372">
        <f>IF(AND(COUNT(B176:B191&gt;0),OR(NOT(C190=""),NOT(D190=""))),1,0)</f>
        <v>0</v>
      </c>
      <c r="Y190" s="337">
        <f t="shared" si="29"/>
        <v>0</v>
      </c>
      <c r="Z190" s="337">
        <f t="shared" si="30"/>
        <v>0</v>
      </c>
      <c r="AA190" s="337">
        <f t="shared" si="31"/>
        <v>0</v>
      </c>
      <c r="AB190" s="337">
        <f t="shared" si="32"/>
        <v>0</v>
      </c>
      <c r="AC190" s="337">
        <f t="shared" si="33"/>
        <v>0</v>
      </c>
      <c r="AD190" s="337">
        <f t="shared" si="34"/>
        <v>0</v>
      </c>
    </row>
    <row r="191" spans="2:33" ht="21" customHeight="1" thickBot="1" x14ac:dyDescent="0.35">
      <c r="B191" s="269"/>
      <c r="C191" s="341"/>
      <c r="D191" s="341"/>
      <c r="E191" s="215" t="str">
        <f t="shared" si="28"/>
        <v/>
      </c>
      <c r="F191" s="270"/>
      <c r="G191" s="271"/>
      <c r="H191" s="757"/>
      <c r="I191" s="758"/>
      <c r="J191" s="759"/>
      <c r="K191" s="760"/>
      <c r="L191" s="761"/>
      <c r="M191" s="761"/>
      <c r="N191" s="761"/>
      <c r="O191" s="762"/>
      <c r="P191" s="322"/>
      <c r="Q191" s="199">
        <v>21</v>
      </c>
      <c r="X191" s="373">
        <f>IF(AND(COUNT(B176:B191&gt;0),OR(NOT(C191=""),NOT(D191=""))),1,0)</f>
        <v>0</v>
      </c>
      <c r="Y191" s="374">
        <f t="shared" si="29"/>
        <v>0</v>
      </c>
      <c r="Z191" s="374">
        <f t="shared" si="30"/>
        <v>0</v>
      </c>
      <c r="AA191" s="374">
        <f t="shared" si="31"/>
        <v>0</v>
      </c>
      <c r="AB191" s="374">
        <f t="shared" si="32"/>
        <v>0</v>
      </c>
      <c r="AC191" s="374">
        <f t="shared" si="33"/>
        <v>0</v>
      </c>
      <c r="AD191" s="368">
        <f t="shared" si="34"/>
        <v>0</v>
      </c>
    </row>
    <row r="192" spans="2:33" ht="21" customHeight="1" thickBot="1" x14ac:dyDescent="0.35">
      <c r="B192" s="763" t="s">
        <v>65</v>
      </c>
      <c r="C192" s="764"/>
      <c r="D192" s="765"/>
      <c r="E192" s="215">
        <f>SUM(E176:E191)</f>
        <v>0</v>
      </c>
      <c r="F192" s="216">
        <f>SUM(F176:F191)</f>
        <v>0</v>
      </c>
      <c r="G192" s="217">
        <f>SUM(G176:G191)</f>
        <v>0</v>
      </c>
      <c r="H192" s="766" t="str">
        <f>IF(Y195=100,"",VLOOKUP(Y194,AE176:AG182,3,FALSE))</f>
        <v/>
      </c>
      <c r="I192" s="767"/>
      <c r="J192" s="767"/>
      <c r="K192" s="403" t="str">
        <f>IF(Y195=100,"","in Zeile")</f>
        <v/>
      </c>
      <c r="L192" s="383" t="str">
        <f>IF(Y195=100,"",Y195)</f>
        <v/>
      </c>
      <c r="M192" s="381"/>
      <c r="N192" s="381"/>
      <c r="O192" s="382"/>
      <c r="P192" s="322"/>
      <c r="Q192" s="199">
        <v>21</v>
      </c>
      <c r="X192" s="375"/>
      <c r="Y192" s="376">
        <f>IF(ISNA(MATCH(2,Y176:Y191,0)),100,MATCH(2,Y176:Y191,0))</f>
        <v>100</v>
      </c>
      <c r="Z192" s="376">
        <f>IF(ISNA(MATCH(3,Z176:Z191,0)),100,MATCH(3,Z176:Z191,0))</f>
        <v>100</v>
      </c>
      <c r="AA192" s="376">
        <f>IF(ISNA(MATCH(4,AA176:AA191,0)),100,MATCH(4,AA176:AA191,0))</f>
        <v>100</v>
      </c>
      <c r="AB192" s="376">
        <f>IF(ISNA(MATCH(5,AB176:AB191,0)),100,MATCH(5,AB176:AB191,0))</f>
        <v>100</v>
      </c>
      <c r="AC192" s="377">
        <f>IF(ISNA(MATCH(6,AC176:AC191,0)),100,MATCH(6,AC176:AC191,0))</f>
        <v>100</v>
      </c>
    </row>
    <row r="193" spans="2:32" ht="8.1" customHeight="1" x14ac:dyDescent="0.3">
      <c r="Q193" s="199">
        <v>8</v>
      </c>
      <c r="X193" s="220">
        <v>1</v>
      </c>
      <c r="Y193" s="220">
        <v>2</v>
      </c>
      <c r="Z193" s="369">
        <v>3</v>
      </c>
      <c r="AA193" s="220">
        <v>4</v>
      </c>
      <c r="AB193" s="220">
        <v>5</v>
      </c>
      <c r="AC193" s="220">
        <v>6</v>
      </c>
    </row>
    <row r="194" spans="2:32" ht="16.2" customHeight="1" x14ac:dyDescent="0.3">
      <c r="B194" s="172" t="s">
        <v>8</v>
      </c>
      <c r="C194" s="179"/>
      <c r="D194" s="179"/>
      <c r="E194" s="179"/>
      <c r="F194" s="179"/>
      <c r="G194" s="180"/>
      <c r="H194" s="175"/>
      <c r="I194" s="742" t="s">
        <v>281</v>
      </c>
      <c r="J194" s="743"/>
      <c r="K194" s="743"/>
      <c r="L194" s="743"/>
      <c r="M194" s="743"/>
      <c r="N194" s="743"/>
      <c r="O194" s="185"/>
      <c r="P194" s="321"/>
      <c r="Q194" s="199">
        <v>16</v>
      </c>
      <c r="V194" s="746" t="s">
        <v>262</v>
      </c>
      <c r="W194" s="747"/>
      <c r="X194" s="747"/>
      <c r="Y194" s="378">
        <f>MATCH(SMALL(X192:AC192,1),X192:AC192,0)</f>
        <v>2</v>
      </c>
      <c r="Z194" s="748"/>
      <c r="AA194" s="749"/>
      <c r="AB194" s="369"/>
      <c r="AC194" s="369"/>
      <c r="AD194" s="369"/>
      <c r="AE194" s="369"/>
      <c r="AF194" s="369"/>
    </row>
    <row r="195" spans="2:32" ht="17.100000000000001" customHeight="1" x14ac:dyDescent="0.3">
      <c r="B195" s="167" t="str">
        <f>IF(ISNA(VLOOKUP(K170,R177:V184,4,FALSE)),"",VLOOKUP(K170,R177:V184,4,FALSE))</f>
        <v/>
      </c>
      <c r="C195" s="750" t="s">
        <v>9</v>
      </c>
      <c r="D195" s="750"/>
      <c r="E195" s="173">
        <f>IF('1 Deckblatt St 2023-05-03'!$R$50=5,VLOOKUP(K170,R177:V184,2,FALSE),0)</f>
        <v>0</v>
      </c>
      <c r="F195" s="174" t="s">
        <v>170</v>
      </c>
      <c r="G195" s="169">
        <f>(E192*24)*E195</f>
        <v>0</v>
      </c>
      <c r="H195" s="175"/>
      <c r="I195" s="744"/>
      <c r="J195" s="745"/>
      <c r="K195" s="745"/>
      <c r="L195" s="745"/>
      <c r="M195" s="745"/>
      <c r="N195" s="745"/>
      <c r="O195" s="186"/>
      <c r="P195" s="321"/>
      <c r="Q195" s="199">
        <v>17</v>
      </c>
      <c r="V195" s="751" t="s">
        <v>260</v>
      </c>
      <c r="W195" s="752"/>
      <c r="X195" s="752"/>
      <c r="Y195" s="379">
        <f>SMALL(Y192:AC192,1)</f>
        <v>100</v>
      </c>
      <c r="Z195" s="753" t="s">
        <v>261</v>
      </c>
      <c r="AA195" s="754"/>
      <c r="AB195" s="369"/>
      <c r="AC195" s="369"/>
      <c r="AD195" s="369"/>
      <c r="AE195" s="369"/>
      <c r="AF195" s="369"/>
    </row>
    <row r="196" spans="2:32" ht="17.100000000000001" customHeight="1" x14ac:dyDescent="0.3">
      <c r="B196" s="167" t="str">
        <f>IF(ISNA(VLOOKUP(K170,R177:V184,5,FALSE)),"",VLOOKUP(K170,R177:V184,5,FALSE))</f>
        <v/>
      </c>
      <c r="C196" s="755" t="s">
        <v>169</v>
      </c>
      <c r="D196" s="755"/>
      <c r="E196" s="173">
        <f>IF(ISNA(VLOOKUP(K170,R177:V184,3,FALSE)),0,VLOOKUP(K170,R177:V184,3,FALSE))</f>
        <v>0</v>
      </c>
      <c r="F196" s="174" t="s">
        <v>61</v>
      </c>
      <c r="G196" s="170">
        <f>F192*E196</f>
        <v>0</v>
      </c>
      <c r="H196" s="111"/>
      <c r="I196" s="744"/>
      <c r="J196" s="745"/>
      <c r="K196" s="745"/>
      <c r="L196" s="745"/>
      <c r="M196" s="745"/>
      <c r="N196" s="745"/>
      <c r="O196" s="186"/>
      <c r="P196" s="321"/>
      <c r="Q196" s="199">
        <v>17</v>
      </c>
      <c r="R196" s="371"/>
      <c r="S196" s="756"/>
      <c r="T196" s="756"/>
      <c r="U196" s="370"/>
    </row>
    <row r="197" spans="2:32" ht="17.100000000000001" customHeight="1" thickBot="1" x14ac:dyDescent="0.3">
      <c r="B197" s="168" t="str">
        <f>IF(ISNA(VLOOKUP(K170,R177:V184,4,FALSE)),"",'2 Kosten-Zusammenstellung'!W$13)</f>
        <v/>
      </c>
      <c r="C197" s="730" t="s">
        <v>159</v>
      </c>
      <c r="D197" s="730"/>
      <c r="E197" s="730"/>
      <c r="F197" s="730"/>
      <c r="G197" s="171">
        <f>IF(ISNA(VLOOKUP(K170,R177:V184,4,FALSE)),0,G192)</f>
        <v>0</v>
      </c>
      <c r="H197" s="111"/>
      <c r="I197" s="731"/>
      <c r="J197" s="732"/>
      <c r="K197" s="219"/>
      <c r="L197" s="734"/>
      <c r="M197" s="734"/>
      <c r="N197" s="734"/>
      <c r="O197" s="206"/>
      <c r="Q197" s="199">
        <v>17</v>
      </c>
    </row>
    <row r="198" spans="2:32" ht="16.2" customHeight="1" thickTop="1" x14ac:dyDescent="0.25">
      <c r="B198" s="181"/>
      <c r="C198" s="735" t="s">
        <v>7</v>
      </c>
      <c r="D198" s="735"/>
      <c r="E198" s="735"/>
      <c r="F198" s="735"/>
      <c r="G198" s="737">
        <f>SUM(G195:G197)</f>
        <v>0</v>
      </c>
      <c r="H198" s="111"/>
      <c r="I198" s="733"/>
      <c r="J198" s="732"/>
      <c r="K198" s="219"/>
      <c r="L198" s="734"/>
      <c r="M198" s="734"/>
      <c r="N198" s="734"/>
      <c r="O198" s="206"/>
      <c r="Q198" s="199">
        <v>16</v>
      </c>
    </row>
    <row r="199" spans="2:32" ht="14.1" customHeight="1" x14ac:dyDescent="0.3">
      <c r="B199" s="208"/>
      <c r="C199" s="736"/>
      <c r="D199" s="736"/>
      <c r="E199" s="736"/>
      <c r="F199" s="736"/>
      <c r="G199" s="738"/>
      <c r="H199" s="183"/>
      <c r="I199" s="739" t="s">
        <v>10</v>
      </c>
      <c r="J199" s="740"/>
      <c r="K199" s="328"/>
      <c r="L199" s="741" t="s">
        <v>11</v>
      </c>
      <c r="M199" s="741"/>
      <c r="N199" s="741"/>
      <c r="O199" s="205"/>
      <c r="Q199" s="199">
        <v>14</v>
      </c>
    </row>
    <row r="200" spans="2:32" ht="10.199999999999999" customHeight="1" thickBot="1" x14ac:dyDescent="0.35">
      <c r="B200" s="329"/>
      <c r="C200" s="329"/>
      <c r="D200" s="329"/>
      <c r="E200" s="329"/>
      <c r="F200" s="329"/>
      <c r="G200" s="329"/>
      <c r="H200" s="330"/>
      <c r="I200" s="331"/>
      <c r="J200" s="331"/>
      <c r="K200" s="332"/>
      <c r="L200" s="332"/>
      <c r="M200" s="332"/>
      <c r="N200" s="332"/>
      <c r="O200" s="333"/>
      <c r="Q200" s="199">
        <v>10</v>
      </c>
    </row>
    <row r="201" spans="2:32" ht="10.199999999999999" customHeight="1" x14ac:dyDescent="0.3">
      <c r="Q201" s="199">
        <v>10</v>
      </c>
    </row>
    <row r="202" spans="2:32" ht="8.1" customHeight="1" x14ac:dyDescent="0.3">
      <c r="B202" s="201"/>
      <c r="C202" s="202"/>
      <c r="D202" s="202"/>
      <c r="E202" s="202"/>
      <c r="F202" s="202"/>
      <c r="G202" s="202"/>
      <c r="H202" s="202"/>
      <c r="I202" s="202"/>
      <c r="J202" s="202"/>
      <c r="K202" s="202"/>
      <c r="L202" s="202"/>
      <c r="M202" s="202"/>
      <c r="N202" s="202"/>
      <c r="O202" s="203"/>
      <c r="Q202" s="199">
        <v>8</v>
      </c>
      <c r="X202" s="342"/>
      <c r="Y202" s="342"/>
      <c r="Z202" s="342"/>
      <c r="AA202" s="342"/>
      <c r="AB202" s="342"/>
      <c r="AC202" s="342"/>
      <c r="AD202" s="342"/>
    </row>
    <row r="203" spans="2:32" ht="24" customHeight="1" x14ac:dyDescent="0.3">
      <c r="B203" s="781" t="s">
        <v>0</v>
      </c>
      <c r="C203" s="782"/>
      <c r="D203" s="782"/>
      <c r="E203" s="782"/>
      <c r="F203" s="782"/>
      <c r="G203" s="782"/>
      <c r="H203" s="782"/>
      <c r="I203" s="782"/>
      <c r="J203" s="782"/>
      <c r="K203" s="782"/>
      <c r="L203" s="782"/>
      <c r="M203" s="599" t="str">
        <f>IF(Kostenstelle="","",Kostenstelle)</f>
        <v/>
      </c>
      <c r="N203" s="601"/>
      <c r="O203" s="326"/>
      <c r="P203" s="183"/>
      <c r="Q203" s="199">
        <v>24</v>
      </c>
      <c r="X203" s="783" t="s">
        <v>230</v>
      </c>
      <c r="Y203" s="783" t="s">
        <v>257</v>
      </c>
      <c r="Z203" s="783" t="s">
        <v>258</v>
      </c>
      <c r="AA203" s="783" t="s">
        <v>231</v>
      </c>
      <c r="AB203" s="776" t="s">
        <v>259</v>
      </c>
      <c r="AC203" s="776" t="s">
        <v>255</v>
      </c>
      <c r="AD203" s="779" t="s">
        <v>256</v>
      </c>
    </row>
    <row r="204" spans="2:32" ht="18" customHeight="1" x14ac:dyDescent="0.3">
      <c r="B204" s="804" t="s">
        <v>97</v>
      </c>
      <c r="C204" s="805"/>
      <c r="D204" s="806" t="str">
        <f>IF(Lehrgang="","",Lehrgang)</f>
        <v/>
      </c>
      <c r="E204" s="806"/>
      <c r="F204" s="806"/>
      <c r="G204" s="806"/>
      <c r="H204" s="806"/>
      <c r="I204" s="806"/>
      <c r="J204" s="806"/>
      <c r="K204" s="806"/>
      <c r="L204" s="806"/>
      <c r="M204" s="807" t="s">
        <v>1</v>
      </c>
      <c r="N204" s="807"/>
      <c r="O204" s="206"/>
      <c r="Q204" s="199">
        <v>18</v>
      </c>
      <c r="X204" s="783"/>
      <c r="Y204" s="783"/>
      <c r="Z204" s="783"/>
      <c r="AA204" s="783"/>
      <c r="AB204" s="777"/>
      <c r="AC204" s="777"/>
      <c r="AD204" s="779"/>
    </row>
    <row r="205" spans="2:32" ht="8.1" customHeight="1" x14ac:dyDescent="0.3">
      <c r="B205" s="325"/>
      <c r="C205" s="207"/>
      <c r="O205" s="206"/>
      <c r="Q205" s="199">
        <v>8</v>
      </c>
      <c r="X205" s="783"/>
      <c r="Y205" s="783"/>
      <c r="Z205" s="783"/>
      <c r="AA205" s="783"/>
      <c r="AB205" s="777"/>
      <c r="AC205" s="777"/>
      <c r="AD205" s="779"/>
    </row>
    <row r="206" spans="2:32" ht="16.2" customHeight="1" x14ac:dyDescent="0.3">
      <c r="B206" s="808" t="s">
        <v>160</v>
      </c>
      <c r="C206" s="809"/>
      <c r="D206" s="810" t="str">
        <f>IF(LG_Lokation="","",LG_Lokation)</f>
        <v/>
      </c>
      <c r="E206" s="810"/>
      <c r="F206" s="339" t="s">
        <v>14</v>
      </c>
      <c r="G206" s="811" t="str">
        <f>IF(Ort="","",Ort)</f>
        <v/>
      </c>
      <c r="H206" s="811"/>
      <c r="I206" s="811"/>
      <c r="J206" s="339" t="s">
        <v>186</v>
      </c>
      <c r="K206" s="812" t="str">
        <f>IF(Datum_vom="","",Datum_vom)</f>
        <v/>
      </c>
      <c r="L206" s="812"/>
      <c r="M206" s="339" t="s">
        <v>187</v>
      </c>
      <c r="N206" s="391" t="str">
        <f>IF(Datum_bis="","",Datum_bis)</f>
        <v/>
      </c>
      <c r="O206" s="76"/>
      <c r="P206" s="183"/>
      <c r="Q206" s="199">
        <v>16</v>
      </c>
      <c r="X206" s="783"/>
      <c r="Y206" s="783"/>
      <c r="Z206" s="783"/>
      <c r="AA206" s="783"/>
      <c r="AB206" s="777"/>
      <c r="AC206" s="777"/>
      <c r="AD206" s="779"/>
    </row>
    <row r="207" spans="2:32" ht="8.1" customHeight="1" x14ac:dyDescent="0.3">
      <c r="B207" s="208"/>
      <c r="C207" s="209"/>
      <c r="D207" s="209"/>
      <c r="E207" s="209"/>
      <c r="F207" s="209"/>
      <c r="G207" s="209"/>
      <c r="H207" s="209"/>
      <c r="I207" s="209"/>
      <c r="J207" s="209"/>
      <c r="K207" s="209"/>
      <c r="L207" s="209"/>
      <c r="M207" s="209"/>
      <c r="N207" s="209"/>
      <c r="O207" s="205"/>
      <c r="Q207" s="199">
        <v>8</v>
      </c>
      <c r="X207" s="783"/>
      <c r="Y207" s="783"/>
      <c r="Z207" s="783"/>
      <c r="AA207" s="783"/>
      <c r="AB207" s="777"/>
      <c r="AC207" s="777"/>
      <c r="AD207" s="779"/>
    </row>
    <row r="208" spans="2:32" ht="8.1" customHeight="1" x14ac:dyDescent="0.3">
      <c r="B208" s="201"/>
      <c r="D208" s="210"/>
      <c r="O208" s="206"/>
      <c r="Q208" s="199">
        <v>8</v>
      </c>
      <c r="X208" s="783"/>
      <c r="Y208" s="783"/>
      <c r="Z208" s="783"/>
      <c r="AA208" s="783"/>
      <c r="AB208" s="777"/>
      <c r="AC208" s="777"/>
      <c r="AD208" s="779"/>
    </row>
    <row r="209" spans="2:33" ht="16.2" customHeight="1" x14ac:dyDescent="0.3">
      <c r="B209" s="813" t="s">
        <v>171</v>
      </c>
      <c r="C209" s="814"/>
      <c r="D209" s="815" t="str">
        <f>IF('1 Deckblatt St 2023-05-03'!$F$51="","",CONCATENATE('1 Deckblatt St 2023-05-03'!$G$51," ",'1 Deckblatt St 2023-05-03'!$F$51))</f>
        <v/>
      </c>
      <c r="E209" s="815"/>
      <c r="F209" s="815"/>
      <c r="G209" s="815"/>
      <c r="H209" s="182"/>
      <c r="I209" s="182"/>
      <c r="J209" s="211" t="s">
        <v>99</v>
      </c>
      <c r="K209" s="324">
        <v>6</v>
      </c>
      <c r="O209" s="184"/>
      <c r="P209" s="320"/>
      <c r="Q209" s="199">
        <v>16</v>
      </c>
      <c r="X209" s="783"/>
      <c r="Y209" s="783"/>
      <c r="Z209" s="783"/>
      <c r="AA209" s="783"/>
      <c r="AB209" s="777"/>
      <c r="AC209" s="777"/>
      <c r="AD209" s="779"/>
    </row>
    <row r="210" spans="2:33" ht="16.2" customHeight="1" x14ac:dyDescent="0.3">
      <c r="B210" s="813" t="s">
        <v>172</v>
      </c>
      <c r="C210" s="814"/>
      <c r="D210" s="816" t="str">
        <f>IF('1 Deckblatt St 2023-05-03'!$H$51="","",'1 Deckblatt St 2023-05-03'!$H$51)</f>
        <v/>
      </c>
      <c r="E210" s="816"/>
      <c r="F210" s="816"/>
      <c r="G210" s="816"/>
      <c r="H210" s="182"/>
      <c r="I210" s="182"/>
      <c r="J210" s="211" t="s">
        <v>165</v>
      </c>
      <c r="K210" s="780" t="str">
        <f>IF('1 Deckblatt St 2023-05-03'!$R$51=0,"",IF('1 Deckblatt St 2023-05-03'!$R$51=1,"F: Trainer-Angabe auf Blatt 1 fehlt",IF('1 Deckblatt St 2023-05-03'!$R$51=6,"F: Honorar-Angabe auf Blatt 1 ist falsch",'1 Deckblatt St 2023-05-03'!$J$51)))</f>
        <v/>
      </c>
      <c r="L210" s="780"/>
      <c r="M210" s="780"/>
      <c r="N210" s="780"/>
      <c r="O210" s="184"/>
      <c r="P210" s="320"/>
      <c r="Q210" s="199">
        <v>16</v>
      </c>
      <c r="X210" s="783"/>
      <c r="Y210" s="783"/>
      <c r="Z210" s="783"/>
      <c r="AA210" s="783"/>
      <c r="AB210" s="777"/>
      <c r="AC210" s="777"/>
      <c r="AD210" s="779"/>
    </row>
    <row r="211" spans="2:33" ht="8.1" customHeight="1" x14ac:dyDescent="0.3">
      <c r="B211" s="208"/>
      <c r="C211" s="209"/>
      <c r="D211" s="221"/>
      <c r="E211" s="221"/>
      <c r="F211" s="221"/>
      <c r="G211" s="221"/>
      <c r="H211" s="209"/>
      <c r="I211" s="209"/>
      <c r="J211" s="209"/>
      <c r="K211" s="209"/>
      <c r="L211" s="209"/>
      <c r="M211" s="209"/>
      <c r="N211" s="209"/>
      <c r="O211" s="205"/>
      <c r="Q211" s="199">
        <v>8</v>
      </c>
      <c r="X211" s="783"/>
      <c r="Y211" s="783"/>
      <c r="Z211" s="783"/>
      <c r="AA211" s="783"/>
      <c r="AB211" s="777"/>
      <c r="AC211" s="777"/>
      <c r="AD211" s="779"/>
    </row>
    <row r="212" spans="2:33" ht="8.1" customHeight="1" x14ac:dyDescent="0.3">
      <c r="Q212" s="199">
        <v>8</v>
      </c>
      <c r="X212" s="783"/>
      <c r="Y212" s="783"/>
      <c r="Z212" s="783"/>
      <c r="AA212" s="783"/>
      <c r="AB212" s="777"/>
      <c r="AC212" s="777"/>
      <c r="AD212" s="779"/>
    </row>
    <row r="213" spans="2:33" ht="15" customHeight="1" x14ac:dyDescent="0.3">
      <c r="B213" s="784" t="s">
        <v>38</v>
      </c>
      <c r="C213" s="784" t="s">
        <v>157</v>
      </c>
      <c r="D213" s="784"/>
      <c r="E213" s="784"/>
      <c r="F213" s="784" t="s">
        <v>164</v>
      </c>
      <c r="G213" s="784"/>
      <c r="H213" s="786" t="s">
        <v>227</v>
      </c>
      <c r="I213" s="787"/>
      <c r="J213" s="788"/>
      <c r="K213" s="795" t="s">
        <v>158</v>
      </c>
      <c r="L213" s="796"/>
      <c r="M213" s="796"/>
      <c r="N213" s="796"/>
      <c r="O213" s="797"/>
      <c r="P213" s="213"/>
      <c r="Q213" s="199">
        <v>15</v>
      </c>
      <c r="R213" s="335"/>
      <c r="S213" s="336"/>
      <c r="T213" s="336"/>
      <c r="U213" s="335"/>
      <c r="V213" s="335"/>
      <c r="W213" s="335"/>
      <c r="X213" s="783"/>
      <c r="Y213" s="783"/>
      <c r="Z213" s="783"/>
      <c r="AA213" s="783"/>
      <c r="AB213" s="777"/>
      <c r="AC213" s="777"/>
      <c r="AD213" s="779"/>
      <c r="AE213" s="771" t="s">
        <v>247</v>
      </c>
      <c r="AF213" s="771"/>
      <c r="AG213" s="772"/>
    </row>
    <row r="214" spans="2:33" ht="15" customHeight="1" thickBot="1" x14ac:dyDescent="0.35">
      <c r="B214" s="785"/>
      <c r="C214" s="390" t="s">
        <v>144</v>
      </c>
      <c r="D214" s="390" t="s">
        <v>145</v>
      </c>
      <c r="E214" s="390" t="s">
        <v>163</v>
      </c>
      <c r="F214" s="390" t="s">
        <v>62</v>
      </c>
      <c r="G214" s="390" t="s">
        <v>28</v>
      </c>
      <c r="H214" s="789"/>
      <c r="I214" s="790"/>
      <c r="J214" s="791"/>
      <c r="K214" s="798"/>
      <c r="L214" s="799"/>
      <c r="M214" s="799"/>
      <c r="N214" s="799"/>
      <c r="O214" s="800"/>
      <c r="P214" s="213"/>
      <c r="Q214" s="199">
        <v>15</v>
      </c>
      <c r="R214" s="335"/>
      <c r="S214" s="336"/>
      <c r="T214" s="336"/>
      <c r="U214" s="335"/>
      <c r="V214" s="335"/>
      <c r="W214" s="335"/>
      <c r="X214" s="783"/>
      <c r="Y214" s="783"/>
      <c r="Z214" s="783"/>
      <c r="AA214" s="783"/>
      <c r="AB214" s="778"/>
      <c r="AC214" s="778"/>
      <c r="AD214" s="779"/>
      <c r="AE214" s="335"/>
      <c r="AF214" s="335"/>
      <c r="AG214" s="335"/>
    </row>
    <row r="215" spans="2:33" ht="12" customHeight="1" thickBot="1" x14ac:dyDescent="0.35">
      <c r="B215" s="214" t="s">
        <v>166</v>
      </c>
      <c r="C215" s="214" t="s">
        <v>167</v>
      </c>
      <c r="D215" s="214" t="s">
        <v>167</v>
      </c>
      <c r="E215" s="214" t="s">
        <v>167</v>
      </c>
      <c r="F215" s="214" t="s">
        <v>168</v>
      </c>
      <c r="G215" s="327" t="s">
        <v>226</v>
      </c>
      <c r="H215" s="792"/>
      <c r="I215" s="793"/>
      <c r="J215" s="794"/>
      <c r="K215" s="801"/>
      <c r="L215" s="802"/>
      <c r="M215" s="802"/>
      <c r="N215" s="802"/>
      <c r="O215" s="803"/>
      <c r="P215" s="213"/>
      <c r="Q215" s="199">
        <v>12</v>
      </c>
      <c r="U215" s="773" t="s">
        <v>181</v>
      </c>
      <c r="V215" s="773"/>
      <c r="X215" s="340" t="s">
        <v>244</v>
      </c>
      <c r="Y215" s="340">
        <v>2</v>
      </c>
      <c r="Z215" s="366" t="s">
        <v>52</v>
      </c>
      <c r="AA215" s="340">
        <v>4</v>
      </c>
      <c r="AB215" s="340">
        <v>5</v>
      </c>
      <c r="AC215" s="340">
        <v>6</v>
      </c>
      <c r="AD215" s="355"/>
      <c r="AE215" s="774" t="s">
        <v>248</v>
      </c>
      <c r="AF215" s="775"/>
      <c r="AG215" s="365" t="s">
        <v>246</v>
      </c>
    </row>
    <row r="216" spans="2:33" ht="21" customHeight="1" x14ac:dyDescent="0.3">
      <c r="B216" s="269"/>
      <c r="C216" s="341"/>
      <c r="D216" s="341"/>
      <c r="E216" s="215" t="str">
        <f>IF(AND(X216=1,AD216=0),D216-C216,"")</f>
        <v/>
      </c>
      <c r="F216" s="270"/>
      <c r="G216" s="271"/>
      <c r="H216" s="757"/>
      <c r="I216" s="758"/>
      <c r="J216" s="759"/>
      <c r="K216" s="760"/>
      <c r="L216" s="761"/>
      <c r="M216" s="761"/>
      <c r="N216" s="761"/>
      <c r="O216" s="762"/>
      <c r="P216" s="322"/>
      <c r="Q216" s="199">
        <v>21</v>
      </c>
      <c r="R216" s="68" t="s">
        <v>120</v>
      </c>
      <c r="S216" s="188" t="s">
        <v>121</v>
      </c>
      <c r="T216" s="189" t="s">
        <v>61</v>
      </c>
      <c r="U216" s="337" t="s">
        <v>9</v>
      </c>
      <c r="V216" s="337" t="s">
        <v>90</v>
      </c>
      <c r="X216" s="372">
        <f>IF(AND(COUNT(B216:B231&gt;0),OR(NOT(C216=""),NOT(D216=""))),1,0)</f>
        <v>0</v>
      </c>
      <c r="Y216" s="337">
        <f>IF(X216=0,0,IF(C216="",2,0))</f>
        <v>0</v>
      </c>
      <c r="Z216" s="337">
        <f>IF(X216=0,0,IF(D216="",3,0))</f>
        <v>0</v>
      </c>
      <c r="AA216" s="337">
        <f>IF(X216=0,0,IF(D216&lt;C216,4,0))</f>
        <v>0</v>
      </c>
      <c r="AB216" s="337">
        <f>IF(X216=0,0,IF(OR(ISERROR(HOUR(C216)),ISERROR(HOUR(D216))),2,IF(AND(DAY(C216)=0,MONTH(C216)=1,YEAR(C216)=1900,DAY(D216)=0,MONTH(D216)=1,YEAR(D216)=1900),0,5)))</f>
        <v>0</v>
      </c>
      <c r="AC216" s="337">
        <f>IF(X216=0,0,IF(B216="",IF(C216&lt;D215,6,0),0))</f>
        <v>0</v>
      </c>
      <c r="AD216" s="353">
        <f>IF(AND(X216=1,NOT(AND(Z216=0,AA216=0,AB216=0,AC216=0))),1,0)</f>
        <v>0</v>
      </c>
      <c r="AE216" s="362">
        <v>0</v>
      </c>
      <c r="AF216" s="363" t="s">
        <v>184</v>
      </c>
      <c r="AG216" s="364"/>
    </row>
    <row r="217" spans="2:33" ht="21" customHeight="1" x14ac:dyDescent="0.3">
      <c r="B217" s="269"/>
      <c r="C217" s="341"/>
      <c r="D217" s="341"/>
      <c r="E217" s="215" t="str">
        <f t="shared" ref="E217:E231" si="35">IF(AND(X217=1,AD217=0),D217-C217,"")</f>
        <v/>
      </c>
      <c r="F217" s="270"/>
      <c r="G217" s="271"/>
      <c r="H217" s="757"/>
      <c r="I217" s="758"/>
      <c r="J217" s="759"/>
      <c r="K217" s="760"/>
      <c r="L217" s="761"/>
      <c r="M217" s="761"/>
      <c r="N217" s="761"/>
      <c r="O217" s="762"/>
      <c r="P217" s="322"/>
      <c r="Q217" s="199">
        <v>21</v>
      </c>
      <c r="R217" s="187" t="str">
        <f>'1 Deckblatt St 2023-05-03'!$I$81</f>
        <v>TTBW  hauptamtl. Trainer</v>
      </c>
      <c r="S217" s="188" t="str">
        <f>'2 Kosten-Zusammenstellung'!$F$38</f>
        <v>N/A</v>
      </c>
      <c r="T217" s="189">
        <f>'2 Kosten-Zusammenstellung'!$H$38</f>
        <v>0.3</v>
      </c>
      <c r="U217" s="393" t="s">
        <v>264</v>
      </c>
      <c r="V217" s="337" t="str">
        <f>'2 Kosten-Zusammenstellung'!$W$15</f>
        <v>2562</v>
      </c>
      <c r="X217" s="372">
        <f>IF(AND(COUNT(B216:B231&gt;0),OR(NOT(C217=""),NOT(D217=""))),1,0)</f>
        <v>0</v>
      </c>
      <c r="Y217" s="337">
        <f t="shared" ref="Y217:Y231" si="36">IF(X217=0,0,IF(C217="",2,0))</f>
        <v>0</v>
      </c>
      <c r="Z217" s="337">
        <f t="shared" ref="Z217:Z231" si="37">IF(X217=0,0,IF(D217="",3,0))</f>
        <v>0</v>
      </c>
      <c r="AA217" s="337">
        <f t="shared" ref="AA217:AA231" si="38">IF(X217=0,0,IF(D217&lt;C217,4,0))</f>
        <v>0</v>
      </c>
      <c r="AB217" s="337">
        <f t="shared" ref="AB217:AB231" si="39">IF(X217=0,0,IF(OR(ISERROR(HOUR(C217)),ISERROR(HOUR(D217))),2,IF(AND(DAY(C217)=0,MONTH(C217)=1,YEAR(C217)=1900,DAY(D217)=0,MONTH(D217)=1,YEAR(D217)=1900),0,5)))</f>
        <v>0</v>
      </c>
      <c r="AC217" s="337">
        <f t="shared" ref="AC217:AC231" si="40">IF(X217=0,0,IF(B217="",IF(C217&lt;D216,6,0),0))</f>
        <v>0</v>
      </c>
      <c r="AD217" s="353">
        <f t="shared" ref="AD217:AD231" si="41">IF(AND(X217=1,NOT(AND(Z217=0,AA217=0,AB217=0,AC217=0))),1,0)</f>
        <v>0</v>
      </c>
      <c r="AE217" s="356">
        <v>1</v>
      </c>
      <c r="AF217" s="354" t="s">
        <v>185</v>
      </c>
      <c r="AG217" s="357"/>
    </row>
    <row r="218" spans="2:33" ht="21" customHeight="1" x14ac:dyDescent="0.3">
      <c r="B218" s="269"/>
      <c r="C218" s="341"/>
      <c r="D218" s="341"/>
      <c r="E218" s="215" t="str">
        <f t="shared" si="35"/>
        <v/>
      </c>
      <c r="F218" s="270"/>
      <c r="G218" s="271"/>
      <c r="H218" s="757"/>
      <c r="I218" s="758"/>
      <c r="J218" s="759"/>
      <c r="K218" s="760"/>
      <c r="L218" s="761"/>
      <c r="M218" s="761"/>
      <c r="N218" s="761"/>
      <c r="O218" s="762"/>
      <c r="P218" s="322"/>
      <c r="Q218" s="199">
        <v>21</v>
      </c>
      <c r="R218" s="187" t="str">
        <f>'1 Deckblatt St 2023-05-03'!$I$82</f>
        <v>TTBW  Honorar-Trainer</v>
      </c>
      <c r="S218" s="188">
        <f>'2 Kosten-Zusammenstellung'!$F$39</f>
        <v>16</v>
      </c>
      <c r="T218" s="189">
        <f>'2 Kosten-Zusammenstellung'!$H$39</f>
        <v>0.25</v>
      </c>
      <c r="U218" s="337" t="str">
        <f>'2 Kosten-Zusammenstellung'!$W$9</f>
        <v>2512</v>
      </c>
      <c r="V218" s="337" t="str">
        <f>'2 Kosten-Zusammenstellung'!$W$14</f>
        <v>2561</v>
      </c>
      <c r="X218" s="372">
        <f>IF(AND(COUNT(B216:B231&gt;0),OR(NOT(C218=""),NOT(D218=""))),1,0)</f>
        <v>0</v>
      </c>
      <c r="Y218" s="337">
        <f t="shared" si="36"/>
        <v>0</v>
      </c>
      <c r="Z218" s="337">
        <f t="shared" si="37"/>
        <v>0</v>
      </c>
      <c r="AA218" s="337">
        <f t="shared" si="38"/>
        <v>0</v>
      </c>
      <c r="AB218" s="337">
        <f t="shared" si="39"/>
        <v>0</v>
      </c>
      <c r="AC218" s="337">
        <f t="shared" si="40"/>
        <v>0</v>
      </c>
      <c r="AD218" s="353">
        <f t="shared" si="41"/>
        <v>0</v>
      </c>
      <c r="AE218" s="356">
        <v>2</v>
      </c>
      <c r="AF218" s="354" t="s">
        <v>245</v>
      </c>
      <c r="AG218" s="357" t="s">
        <v>249</v>
      </c>
    </row>
    <row r="219" spans="2:33" ht="21" customHeight="1" x14ac:dyDescent="0.3">
      <c r="B219" s="269"/>
      <c r="C219" s="341"/>
      <c r="D219" s="341"/>
      <c r="E219" s="215" t="str">
        <f t="shared" si="35"/>
        <v/>
      </c>
      <c r="F219" s="270"/>
      <c r="G219" s="271"/>
      <c r="H219" s="768"/>
      <c r="I219" s="769"/>
      <c r="J219" s="770"/>
      <c r="K219" s="760"/>
      <c r="L219" s="761"/>
      <c r="M219" s="761"/>
      <c r="N219" s="761"/>
      <c r="O219" s="762"/>
      <c r="P219" s="322"/>
      <c r="Q219" s="199">
        <v>21</v>
      </c>
      <c r="R219" s="187" t="str">
        <f>'1 Deckblatt St 2023-05-03'!$I$83</f>
        <v>Trainer, A-Lizenz</v>
      </c>
      <c r="S219" s="188">
        <f>'2 Kosten-Zusammenstellung'!$F$40</f>
        <v>14</v>
      </c>
      <c r="T219" s="189">
        <f>'2 Kosten-Zusammenstellung'!$H$40</f>
        <v>0.25</v>
      </c>
      <c r="U219" s="337" t="str">
        <f>'2 Kosten-Zusammenstellung'!$W$10</f>
        <v>2513</v>
      </c>
      <c r="V219" s="337" t="str">
        <f>'2 Kosten-Zusammenstellung'!$W$14</f>
        <v>2561</v>
      </c>
      <c r="X219" s="372">
        <f>IF(AND(COUNT(B216:B231&gt;0),OR(NOT(C219=""),NOT(D219=""))),1,0)</f>
        <v>0</v>
      </c>
      <c r="Y219" s="337">
        <f t="shared" si="36"/>
        <v>0</v>
      </c>
      <c r="Z219" s="337">
        <f t="shared" si="37"/>
        <v>0</v>
      </c>
      <c r="AA219" s="337">
        <f t="shared" si="38"/>
        <v>0</v>
      </c>
      <c r="AB219" s="337">
        <f t="shared" si="39"/>
        <v>0</v>
      </c>
      <c r="AC219" s="337">
        <f t="shared" si="40"/>
        <v>0</v>
      </c>
      <c r="AD219" s="353">
        <f t="shared" si="41"/>
        <v>0</v>
      </c>
      <c r="AE219" s="356">
        <v>3</v>
      </c>
      <c r="AF219" s="354" t="s">
        <v>252</v>
      </c>
      <c r="AG219" s="358" t="s">
        <v>250</v>
      </c>
    </row>
    <row r="220" spans="2:33" ht="21" customHeight="1" x14ac:dyDescent="0.3">
      <c r="B220" s="269"/>
      <c r="C220" s="341"/>
      <c r="D220" s="341"/>
      <c r="E220" s="215" t="str">
        <f t="shared" si="35"/>
        <v/>
      </c>
      <c r="F220" s="270"/>
      <c r="G220" s="271"/>
      <c r="H220" s="757"/>
      <c r="I220" s="758"/>
      <c r="J220" s="759"/>
      <c r="K220" s="760"/>
      <c r="L220" s="761"/>
      <c r="M220" s="761"/>
      <c r="N220" s="761"/>
      <c r="O220" s="762"/>
      <c r="P220" s="322"/>
      <c r="Q220" s="199">
        <v>21</v>
      </c>
      <c r="R220" s="187" t="str">
        <f>'1 Deckblatt St 2023-05-03'!$I$84</f>
        <v>Trainer, B-Lizenz</v>
      </c>
      <c r="S220" s="188">
        <f>'2 Kosten-Zusammenstellung'!$F$41</f>
        <v>13</v>
      </c>
      <c r="T220" s="189">
        <f>'2 Kosten-Zusammenstellung'!$H$41</f>
        <v>0.25</v>
      </c>
      <c r="U220" s="337" t="str">
        <f>'2 Kosten-Zusammenstellung'!$W$11</f>
        <v>2514</v>
      </c>
      <c r="V220" s="337" t="str">
        <f>'2 Kosten-Zusammenstellung'!$W$14</f>
        <v>2561</v>
      </c>
      <c r="X220" s="372">
        <f>IF(AND(COUNT(B216:B231&gt;0),OR(NOT(C220=""),NOT(D220=""))),1,0)</f>
        <v>0</v>
      </c>
      <c r="Y220" s="337">
        <f t="shared" si="36"/>
        <v>0</v>
      </c>
      <c r="Z220" s="337">
        <f t="shared" si="37"/>
        <v>0</v>
      </c>
      <c r="AA220" s="337">
        <f t="shared" si="38"/>
        <v>0</v>
      </c>
      <c r="AB220" s="337">
        <f t="shared" si="39"/>
        <v>0</v>
      </c>
      <c r="AC220" s="337">
        <f t="shared" si="40"/>
        <v>0</v>
      </c>
      <c r="AD220" s="353">
        <f t="shared" si="41"/>
        <v>0</v>
      </c>
      <c r="AE220" s="356">
        <v>4</v>
      </c>
      <c r="AF220" s="354" t="s">
        <v>183</v>
      </c>
      <c r="AG220" s="357" t="s">
        <v>251</v>
      </c>
    </row>
    <row r="221" spans="2:33" ht="21" customHeight="1" x14ac:dyDescent="0.3">
      <c r="B221" s="269"/>
      <c r="C221" s="341"/>
      <c r="D221" s="341"/>
      <c r="E221" s="215" t="str">
        <f t="shared" si="35"/>
        <v/>
      </c>
      <c r="F221" s="270"/>
      <c r="G221" s="271"/>
      <c r="H221" s="757"/>
      <c r="I221" s="758"/>
      <c r="J221" s="759"/>
      <c r="K221" s="760"/>
      <c r="L221" s="761"/>
      <c r="M221" s="761"/>
      <c r="N221" s="761"/>
      <c r="O221" s="762"/>
      <c r="P221" s="322"/>
      <c r="Q221" s="199">
        <v>21</v>
      </c>
      <c r="R221" s="187" t="str">
        <f>'1 Deckblatt St 2023-05-03'!$I$85</f>
        <v>Trainer, C-Lizenz</v>
      </c>
      <c r="S221" s="188">
        <f>'2 Kosten-Zusammenstellung'!$F$42</f>
        <v>10</v>
      </c>
      <c r="T221" s="189">
        <f>'2 Kosten-Zusammenstellung'!$H$42</f>
        <v>0.25</v>
      </c>
      <c r="U221" s="338" t="str">
        <f>'2 Kosten-Zusammenstellung'!$W$12</f>
        <v>2515</v>
      </c>
      <c r="V221" s="337" t="str">
        <f>'2 Kosten-Zusammenstellung'!$W$14</f>
        <v>2561</v>
      </c>
      <c r="X221" s="372">
        <f>IF(AND(COUNT(B216:B231&gt;0),OR(NOT(C221=""),NOT(D221=""))),1,0)</f>
        <v>0</v>
      </c>
      <c r="Y221" s="337">
        <f t="shared" si="36"/>
        <v>0</v>
      </c>
      <c r="Z221" s="337">
        <f t="shared" si="37"/>
        <v>0</v>
      </c>
      <c r="AA221" s="337">
        <f t="shared" si="38"/>
        <v>0</v>
      </c>
      <c r="AB221" s="337">
        <f t="shared" si="39"/>
        <v>0</v>
      </c>
      <c r="AC221" s="337">
        <f t="shared" si="40"/>
        <v>0</v>
      </c>
      <c r="AD221" s="353">
        <f t="shared" si="41"/>
        <v>0</v>
      </c>
      <c r="AE221" s="356">
        <v>5</v>
      </c>
      <c r="AF221" s="354" t="s">
        <v>182</v>
      </c>
      <c r="AG221" s="357" t="s">
        <v>253</v>
      </c>
    </row>
    <row r="222" spans="2:33" ht="21" customHeight="1" thickBot="1" x14ac:dyDescent="0.35">
      <c r="B222" s="269"/>
      <c r="C222" s="341"/>
      <c r="D222" s="341"/>
      <c r="E222" s="215" t="str">
        <f t="shared" si="35"/>
        <v/>
      </c>
      <c r="F222" s="270"/>
      <c r="G222" s="271"/>
      <c r="H222" s="757"/>
      <c r="I222" s="758"/>
      <c r="J222" s="759"/>
      <c r="K222" s="760"/>
      <c r="L222" s="761"/>
      <c r="M222" s="761"/>
      <c r="N222" s="761"/>
      <c r="O222" s="762"/>
      <c r="P222" s="322"/>
      <c r="Q222" s="199">
        <v>21</v>
      </c>
      <c r="R222" s="187" t="str">
        <f>'1 Deckblatt St 2023-05-03'!$I$86</f>
        <v>Physiotherapeut</v>
      </c>
      <c r="S222" s="188" t="str">
        <f>'2 Kosten-Zusammenstellung'!$O$38</f>
        <v>N/A</v>
      </c>
      <c r="T222" s="189">
        <f>'2 Kosten-Zusammenstellung'!$S$38</f>
        <v>0.3</v>
      </c>
      <c r="U222" s="393" t="s">
        <v>264</v>
      </c>
      <c r="V222" s="323" t="str">
        <f>'2 Kosten-Zusammenstellung'!$W$14</f>
        <v>2561</v>
      </c>
      <c r="W222" s="334"/>
      <c r="X222" s="372">
        <f>IF(AND(COUNT(B216:B231&gt;0),OR(NOT(C222=""),NOT(D222=""))),1,0)</f>
        <v>0</v>
      </c>
      <c r="Y222" s="337">
        <f t="shared" si="36"/>
        <v>0</v>
      </c>
      <c r="Z222" s="337">
        <f t="shared" si="37"/>
        <v>0</v>
      </c>
      <c r="AA222" s="337">
        <f t="shared" si="38"/>
        <v>0</v>
      </c>
      <c r="AB222" s="337">
        <f t="shared" si="39"/>
        <v>0</v>
      </c>
      <c r="AC222" s="337">
        <f t="shared" si="40"/>
        <v>0</v>
      </c>
      <c r="AD222" s="353">
        <f t="shared" si="41"/>
        <v>0</v>
      </c>
      <c r="AE222" s="359">
        <v>6</v>
      </c>
      <c r="AF222" s="360" t="s">
        <v>38</v>
      </c>
      <c r="AG222" s="361" t="s">
        <v>254</v>
      </c>
    </row>
    <row r="223" spans="2:33" ht="21" customHeight="1" x14ac:dyDescent="0.3">
      <c r="B223" s="269"/>
      <c r="C223" s="341"/>
      <c r="D223" s="341"/>
      <c r="E223" s="215" t="str">
        <f t="shared" si="35"/>
        <v/>
      </c>
      <c r="F223" s="270"/>
      <c r="G223" s="271"/>
      <c r="H223" s="757"/>
      <c r="I223" s="758"/>
      <c r="J223" s="759"/>
      <c r="K223" s="760"/>
      <c r="L223" s="761"/>
      <c r="M223" s="761"/>
      <c r="N223" s="761"/>
      <c r="O223" s="762"/>
      <c r="P223" s="322"/>
      <c r="Q223" s="199">
        <v>21</v>
      </c>
      <c r="R223" s="10" t="str">
        <f>'1 Deckblatt St 2023-05-03'!$I$87</f>
        <v>Sparringspartner</v>
      </c>
      <c r="S223" s="188">
        <f>'2 Kosten-Zusammenstellung'!$O$39</f>
        <v>13</v>
      </c>
      <c r="T223" s="323">
        <f>'2 Kosten-Zusammenstellung'!$S$39</f>
        <v>0.25</v>
      </c>
      <c r="U223" s="338" t="str">
        <f>'2 Kosten-Zusammenstellung'!$W$11</f>
        <v>2514</v>
      </c>
      <c r="V223" s="338" t="str">
        <f>'2 Kosten-Zusammenstellung'!$W$14</f>
        <v>2561</v>
      </c>
      <c r="W223" s="334"/>
      <c r="X223" s="372">
        <f>IF(AND(COUNT(B$31:B216&gt;0),OR(NOT(C223=""),NOT(D223=""))),1,0)</f>
        <v>0</v>
      </c>
      <c r="Y223" s="337">
        <f t="shared" si="36"/>
        <v>0</v>
      </c>
      <c r="Z223" s="337">
        <f t="shared" si="37"/>
        <v>0</v>
      </c>
      <c r="AA223" s="337">
        <f t="shared" si="38"/>
        <v>0</v>
      </c>
      <c r="AB223" s="337">
        <f t="shared" si="39"/>
        <v>0</v>
      </c>
      <c r="AC223" s="337">
        <f t="shared" si="40"/>
        <v>0</v>
      </c>
      <c r="AD223" s="337">
        <f t="shared" si="41"/>
        <v>0</v>
      </c>
      <c r="AG223" s="352"/>
    </row>
    <row r="224" spans="2:33" ht="21" customHeight="1" x14ac:dyDescent="0.3">
      <c r="B224" s="269"/>
      <c r="C224" s="341"/>
      <c r="D224" s="341"/>
      <c r="E224" s="215" t="str">
        <f t="shared" si="35"/>
        <v/>
      </c>
      <c r="F224" s="270"/>
      <c r="G224" s="271"/>
      <c r="H224" s="757"/>
      <c r="I224" s="758"/>
      <c r="J224" s="759"/>
      <c r="K224" s="760"/>
      <c r="L224" s="761"/>
      <c r="M224" s="761"/>
      <c r="N224" s="761"/>
      <c r="O224" s="762"/>
      <c r="P224" s="322"/>
      <c r="Q224" s="199">
        <v>21</v>
      </c>
      <c r="R224" s="10" t="str">
        <f>'1 Deckblatt St 2023-05-03'!$I$88</f>
        <v>Ehrenamtliche</v>
      </c>
      <c r="S224" s="188" t="str">
        <f>'2 Kosten-Zusammenstellung'!$O$40</f>
        <v>N/A</v>
      </c>
      <c r="T224" s="323">
        <f>'2 Kosten-Zusammenstellung'!$S$40</f>
        <v>0.3</v>
      </c>
      <c r="U224" s="393" t="s">
        <v>264</v>
      </c>
      <c r="V224" s="338" t="str">
        <f>'2 Kosten-Zusammenstellung'!$W$16</f>
        <v>2565</v>
      </c>
      <c r="W224" s="334"/>
      <c r="X224" s="372">
        <f>IF(AND(COUNT(B216:B231&gt;0),OR(NOT(C224=""),NOT(D224=""))),1,0)</f>
        <v>0</v>
      </c>
      <c r="Y224" s="337">
        <f t="shared" si="36"/>
        <v>0</v>
      </c>
      <c r="Z224" s="337">
        <f t="shared" si="37"/>
        <v>0</v>
      </c>
      <c r="AA224" s="337">
        <f t="shared" si="38"/>
        <v>0</v>
      </c>
      <c r="AB224" s="337">
        <f t="shared" si="39"/>
        <v>0</v>
      </c>
      <c r="AC224" s="337">
        <f t="shared" si="40"/>
        <v>0</v>
      </c>
      <c r="AD224" s="337">
        <f t="shared" si="41"/>
        <v>0</v>
      </c>
    </row>
    <row r="225" spans="2:32" ht="21" customHeight="1" x14ac:dyDescent="0.3">
      <c r="B225" s="269"/>
      <c r="C225" s="341"/>
      <c r="D225" s="341"/>
      <c r="E225" s="215" t="str">
        <f t="shared" si="35"/>
        <v/>
      </c>
      <c r="F225" s="270"/>
      <c r="G225" s="271"/>
      <c r="H225" s="757"/>
      <c r="I225" s="758"/>
      <c r="J225" s="759"/>
      <c r="K225" s="760"/>
      <c r="L225" s="761"/>
      <c r="M225" s="761"/>
      <c r="N225" s="761"/>
      <c r="O225" s="762"/>
      <c r="P225" s="322"/>
      <c r="Q225" s="199">
        <v>21</v>
      </c>
      <c r="X225" s="372">
        <f>IF(AND(COUNT(B216:B231&gt;0),OR(NOT(C225=""),NOT(D225=""))),1,0)</f>
        <v>0</v>
      </c>
      <c r="Y225" s="337">
        <f t="shared" si="36"/>
        <v>0</v>
      </c>
      <c r="Z225" s="337">
        <f t="shared" si="37"/>
        <v>0</v>
      </c>
      <c r="AA225" s="337">
        <f t="shared" si="38"/>
        <v>0</v>
      </c>
      <c r="AB225" s="337">
        <f t="shared" si="39"/>
        <v>0</v>
      </c>
      <c r="AC225" s="337">
        <f t="shared" si="40"/>
        <v>0</v>
      </c>
      <c r="AD225" s="337">
        <f t="shared" si="41"/>
        <v>0</v>
      </c>
    </row>
    <row r="226" spans="2:32" ht="21" customHeight="1" x14ac:dyDescent="0.3">
      <c r="B226" s="269"/>
      <c r="C226" s="341"/>
      <c r="D226" s="341"/>
      <c r="E226" s="215" t="str">
        <f t="shared" si="35"/>
        <v/>
      </c>
      <c r="F226" s="270"/>
      <c r="G226" s="271"/>
      <c r="H226" s="757"/>
      <c r="I226" s="758"/>
      <c r="J226" s="759"/>
      <c r="K226" s="760"/>
      <c r="L226" s="761"/>
      <c r="M226" s="761"/>
      <c r="N226" s="761"/>
      <c r="O226" s="762"/>
      <c r="P226" s="322"/>
      <c r="Q226" s="199">
        <v>21</v>
      </c>
      <c r="X226" s="372">
        <f>IF(AND(COUNT(B216:B231&gt;0),OR(NOT(C226=""),NOT(D226=""))),1,0)</f>
        <v>0</v>
      </c>
      <c r="Y226" s="337">
        <f t="shared" si="36"/>
        <v>0</v>
      </c>
      <c r="Z226" s="337">
        <f t="shared" si="37"/>
        <v>0</v>
      </c>
      <c r="AA226" s="337">
        <f t="shared" si="38"/>
        <v>0</v>
      </c>
      <c r="AB226" s="337">
        <f t="shared" si="39"/>
        <v>0</v>
      </c>
      <c r="AC226" s="337">
        <f t="shared" si="40"/>
        <v>0</v>
      </c>
      <c r="AD226" s="337">
        <f t="shared" si="41"/>
        <v>0</v>
      </c>
    </row>
    <row r="227" spans="2:32" ht="21" customHeight="1" x14ac:dyDescent="0.3">
      <c r="B227" s="269"/>
      <c r="C227" s="341"/>
      <c r="D227" s="341"/>
      <c r="E227" s="215" t="str">
        <f t="shared" si="35"/>
        <v/>
      </c>
      <c r="F227" s="270"/>
      <c r="G227" s="271"/>
      <c r="H227" s="757"/>
      <c r="I227" s="758"/>
      <c r="J227" s="759"/>
      <c r="K227" s="760"/>
      <c r="L227" s="761"/>
      <c r="M227" s="761"/>
      <c r="N227" s="761"/>
      <c r="O227" s="762"/>
      <c r="P227" s="322"/>
      <c r="Q227" s="199">
        <v>21</v>
      </c>
      <c r="R227" s="367"/>
      <c r="X227" s="372">
        <f>IF(AND(COUNT(B216:B231&gt;0),OR(NOT(C227=""),NOT(D227=""))),1,0)</f>
        <v>0</v>
      </c>
      <c r="Y227" s="337">
        <f t="shared" si="36"/>
        <v>0</v>
      </c>
      <c r="Z227" s="337">
        <f t="shared" si="37"/>
        <v>0</v>
      </c>
      <c r="AA227" s="337">
        <f t="shared" si="38"/>
        <v>0</v>
      </c>
      <c r="AB227" s="337">
        <f t="shared" si="39"/>
        <v>0</v>
      </c>
      <c r="AC227" s="337">
        <f t="shared" si="40"/>
        <v>0</v>
      </c>
      <c r="AD227" s="337">
        <f t="shared" si="41"/>
        <v>0</v>
      </c>
    </row>
    <row r="228" spans="2:32" ht="21" customHeight="1" x14ac:dyDescent="0.3">
      <c r="B228" s="269"/>
      <c r="C228" s="341"/>
      <c r="D228" s="341"/>
      <c r="E228" s="215" t="str">
        <f t="shared" si="35"/>
        <v/>
      </c>
      <c r="F228" s="270"/>
      <c r="G228" s="271"/>
      <c r="H228" s="757"/>
      <c r="I228" s="758"/>
      <c r="J228" s="759"/>
      <c r="K228" s="760"/>
      <c r="L228" s="761"/>
      <c r="M228" s="761"/>
      <c r="N228" s="761"/>
      <c r="O228" s="762"/>
      <c r="P228" s="322"/>
      <c r="Q228" s="199">
        <v>21</v>
      </c>
      <c r="R228" s="367"/>
      <c r="X228" s="372">
        <f>IF(AND(COUNT(B216:B231&gt;0),OR(NOT(C228=""),NOT(D228=""))),1,0)</f>
        <v>0</v>
      </c>
      <c r="Y228" s="337">
        <f t="shared" si="36"/>
        <v>0</v>
      </c>
      <c r="Z228" s="337">
        <f t="shared" si="37"/>
        <v>0</v>
      </c>
      <c r="AA228" s="337">
        <f t="shared" si="38"/>
        <v>0</v>
      </c>
      <c r="AB228" s="337">
        <f t="shared" si="39"/>
        <v>0</v>
      </c>
      <c r="AC228" s="337">
        <f t="shared" si="40"/>
        <v>0</v>
      </c>
      <c r="AD228" s="337">
        <f t="shared" si="41"/>
        <v>0</v>
      </c>
    </row>
    <row r="229" spans="2:32" ht="21" customHeight="1" x14ac:dyDescent="0.3">
      <c r="B229" s="269"/>
      <c r="C229" s="341"/>
      <c r="D229" s="341"/>
      <c r="E229" s="215" t="str">
        <f t="shared" si="35"/>
        <v/>
      </c>
      <c r="F229" s="270"/>
      <c r="G229" s="271"/>
      <c r="H229" s="757"/>
      <c r="I229" s="758"/>
      <c r="J229" s="759"/>
      <c r="K229" s="760"/>
      <c r="L229" s="761"/>
      <c r="M229" s="761"/>
      <c r="N229" s="761"/>
      <c r="O229" s="762"/>
      <c r="P229" s="322"/>
      <c r="Q229" s="199">
        <v>21</v>
      </c>
      <c r="X229" s="372">
        <f>IF(AND(COUNT(B216:B231&gt;0),OR(NOT(C229=""),NOT(D229=""))),1,0)</f>
        <v>0</v>
      </c>
      <c r="Y229" s="337">
        <f t="shared" si="36"/>
        <v>0</v>
      </c>
      <c r="Z229" s="337">
        <f t="shared" si="37"/>
        <v>0</v>
      </c>
      <c r="AA229" s="337">
        <f t="shared" si="38"/>
        <v>0</v>
      </c>
      <c r="AB229" s="337">
        <f t="shared" si="39"/>
        <v>0</v>
      </c>
      <c r="AC229" s="337">
        <f t="shared" si="40"/>
        <v>0</v>
      </c>
      <c r="AD229" s="337">
        <f t="shared" si="41"/>
        <v>0</v>
      </c>
    </row>
    <row r="230" spans="2:32" ht="21" customHeight="1" x14ac:dyDescent="0.3">
      <c r="B230" s="269"/>
      <c r="C230" s="341"/>
      <c r="D230" s="341"/>
      <c r="E230" s="215" t="str">
        <f t="shared" si="35"/>
        <v/>
      </c>
      <c r="F230" s="270"/>
      <c r="G230" s="271"/>
      <c r="H230" s="757"/>
      <c r="I230" s="758"/>
      <c r="J230" s="759"/>
      <c r="K230" s="760"/>
      <c r="L230" s="761"/>
      <c r="M230" s="761"/>
      <c r="N230" s="761"/>
      <c r="O230" s="762"/>
      <c r="P230" s="322"/>
      <c r="Q230" s="199">
        <v>21</v>
      </c>
      <c r="X230" s="372">
        <f>IF(AND(COUNT(B216:B231&gt;0),OR(NOT(C230=""),NOT(D230=""))),1,0)</f>
        <v>0</v>
      </c>
      <c r="Y230" s="337">
        <f t="shared" si="36"/>
        <v>0</v>
      </c>
      <c r="Z230" s="337">
        <f t="shared" si="37"/>
        <v>0</v>
      </c>
      <c r="AA230" s="337">
        <f t="shared" si="38"/>
        <v>0</v>
      </c>
      <c r="AB230" s="337">
        <f t="shared" si="39"/>
        <v>0</v>
      </c>
      <c r="AC230" s="337">
        <f t="shared" si="40"/>
        <v>0</v>
      </c>
      <c r="AD230" s="337">
        <f t="shared" si="41"/>
        <v>0</v>
      </c>
    </row>
    <row r="231" spans="2:32" ht="21" customHeight="1" thickBot="1" x14ac:dyDescent="0.35">
      <c r="B231" s="269"/>
      <c r="C231" s="341"/>
      <c r="D231" s="341"/>
      <c r="E231" s="215" t="str">
        <f t="shared" si="35"/>
        <v/>
      </c>
      <c r="F231" s="270"/>
      <c r="G231" s="271"/>
      <c r="H231" s="757"/>
      <c r="I231" s="758"/>
      <c r="J231" s="759"/>
      <c r="K231" s="760"/>
      <c r="L231" s="761"/>
      <c r="M231" s="761"/>
      <c r="N231" s="761"/>
      <c r="O231" s="762"/>
      <c r="P231" s="322"/>
      <c r="Q231" s="199">
        <v>21</v>
      </c>
      <c r="X231" s="373">
        <f>IF(AND(COUNT(B216:B231&gt;0),OR(NOT(C231=""),NOT(D231=""))),1,0)</f>
        <v>0</v>
      </c>
      <c r="Y231" s="374">
        <f t="shared" si="36"/>
        <v>0</v>
      </c>
      <c r="Z231" s="374">
        <f t="shared" si="37"/>
        <v>0</v>
      </c>
      <c r="AA231" s="374">
        <f t="shared" si="38"/>
        <v>0</v>
      </c>
      <c r="AB231" s="374">
        <f t="shared" si="39"/>
        <v>0</v>
      </c>
      <c r="AC231" s="374">
        <f t="shared" si="40"/>
        <v>0</v>
      </c>
      <c r="AD231" s="368">
        <f t="shared" si="41"/>
        <v>0</v>
      </c>
    </row>
    <row r="232" spans="2:32" ht="21" customHeight="1" thickBot="1" x14ac:dyDescent="0.35">
      <c r="B232" s="763" t="s">
        <v>65</v>
      </c>
      <c r="C232" s="764"/>
      <c r="D232" s="765"/>
      <c r="E232" s="215">
        <f>SUM(E216:E231)</f>
        <v>0</v>
      </c>
      <c r="F232" s="216">
        <f>SUM(F216:F231)</f>
        <v>0</v>
      </c>
      <c r="G232" s="217">
        <f>SUM(G216:G231)</f>
        <v>0</v>
      </c>
      <c r="H232" s="766" t="str">
        <f>IF(Y235=100,"",VLOOKUP(Y234,AE216:AG222,3,FALSE))</f>
        <v/>
      </c>
      <c r="I232" s="767"/>
      <c r="J232" s="767"/>
      <c r="K232" s="403" t="str">
        <f>IF(Y235=100,"","in Zeile")</f>
        <v/>
      </c>
      <c r="L232" s="383" t="str">
        <f>IF(Y235=100,"",Y235)</f>
        <v/>
      </c>
      <c r="M232" s="381"/>
      <c r="N232" s="381"/>
      <c r="O232" s="382"/>
      <c r="P232" s="322"/>
      <c r="Q232" s="199">
        <v>21</v>
      </c>
      <c r="X232" s="375"/>
      <c r="Y232" s="376">
        <f>IF(ISNA(MATCH(2,Y216:Y231,0)),100,MATCH(2,Y216:Y231,0))</f>
        <v>100</v>
      </c>
      <c r="Z232" s="376">
        <f>IF(ISNA(MATCH(3,Z216:Z231,0)),100,MATCH(3,Z216:Z231,0))</f>
        <v>100</v>
      </c>
      <c r="AA232" s="376">
        <f>IF(ISNA(MATCH(4,AA216:AA231,0)),100,MATCH(4,AA216:AA231,0))</f>
        <v>100</v>
      </c>
      <c r="AB232" s="376">
        <f>IF(ISNA(MATCH(5,AB216:AB231,0)),100,MATCH(5,AB216:AB231,0))</f>
        <v>100</v>
      </c>
      <c r="AC232" s="377">
        <f>IF(ISNA(MATCH(6,AC216:AC231,0)),100,MATCH(6,AC216:AC231,0))</f>
        <v>100</v>
      </c>
    </row>
    <row r="233" spans="2:32" ht="8.1" customHeight="1" x14ac:dyDescent="0.3">
      <c r="Q233" s="199">
        <v>8</v>
      </c>
      <c r="X233" s="220">
        <v>1</v>
      </c>
      <c r="Y233" s="220">
        <v>2</v>
      </c>
      <c r="Z233" s="369">
        <v>3</v>
      </c>
      <c r="AA233" s="220">
        <v>4</v>
      </c>
      <c r="AB233" s="220">
        <v>5</v>
      </c>
      <c r="AC233" s="220">
        <v>6</v>
      </c>
    </row>
    <row r="234" spans="2:32" ht="16.2" customHeight="1" x14ac:dyDescent="0.3">
      <c r="B234" s="172" t="s">
        <v>8</v>
      </c>
      <c r="C234" s="179"/>
      <c r="D234" s="179"/>
      <c r="E234" s="179"/>
      <c r="F234" s="179"/>
      <c r="G234" s="180"/>
      <c r="H234" s="175"/>
      <c r="I234" s="742" t="s">
        <v>281</v>
      </c>
      <c r="J234" s="743"/>
      <c r="K234" s="743"/>
      <c r="L234" s="743"/>
      <c r="M234" s="743"/>
      <c r="N234" s="743"/>
      <c r="O234" s="185"/>
      <c r="P234" s="321"/>
      <c r="Q234" s="199">
        <v>16</v>
      </c>
      <c r="V234" s="746" t="s">
        <v>262</v>
      </c>
      <c r="W234" s="747"/>
      <c r="X234" s="747"/>
      <c r="Y234" s="378">
        <f>MATCH(SMALL(X232:AC232,1),X232:AC232,0)</f>
        <v>2</v>
      </c>
      <c r="Z234" s="748"/>
      <c r="AA234" s="749"/>
      <c r="AB234" s="369"/>
      <c r="AC234" s="369"/>
      <c r="AD234" s="369"/>
      <c r="AE234" s="369"/>
      <c r="AF234" s="369"/>
    </row>
    <row r="235" spans="2:32" ht="17.100000000000001" customHeight="1" x14ac:dyDescent="0.3">
      <c r="B235" s="167" t="str">
        <f>IF(ISNA(VLOOKUP(K210,R217:V224,4,FALSE)),"",VLOOKUP(K210,R217:V224,4,FALSE))</f>
        <v/>
      </c>
      <c r="C235" s="750" t="s">
        <v>9</v>
      </c>
      <c r="D235" s="750"/>
      <c r="E235" s="173">
        <f>IF('1 Deckblatt St 2023-05-03'!$R$51=5,VLOOKUP(K210,R217:V224,2,FALSE),0)</f>
        <v>0</v>
      </c>
      <c r="F235" s="174" t="s">
        <v>170</v>
      </c>
      <c r="G235" s="169">
        <f>(E232*24)*E235</f>
        <v>0</v>
      </c>
      <c r="H235" s="175"/>
      <c r="I235" s="744"/>
      <c r="J235" s="745"/>
      <c r="K235" s="745"/>
      <c r="L235" s="745"/>
      <c r="M235" s="745"/>
      <c r="N235" s="745"/>
      <c r="O235" s="186"/>
      <c r="P235" s="321"/>
      <c r="Q235" s="199">
        <v>17</v>
      </c>
      <c r="V235" s="751" t="s">
        <v>260</v>
      </c>
      <c r="W235" s="752"/>
      <c r="X235" s="752"/>
      <c r="Y235" s="379">
        <f>SMALL(Y232:AC232,1)</f>
        <v>100</v>
      </c>
      <c r="Z235" s="753" t="s">
        <v>261</v>
      </c>
      <c r="AA235" s="754"/>
      <c r="AB235" s="369"/>
      <c r="AC235" s="369"/>
      <c r="AD235" s="369"/>
      <c r="AE235" s="369"/>
      <c r="AF235" s="369"/>
    </row>
    <row r="236" spans="2:32" ht="17.100000000000001" customHeight="1" x14ac:dyDescent="0.3">
      <c r="B236" s="167" t="str">
        <f>IF(ISNA(VLOOKUP(K210,R217:V224,5,FALSE)),"",VLOOKUP(K210,R217:V224,5,FALSE))</f>
        <v/>
      </c>
      <c r="C236" s="755" t="s">
        <v>169</v>
      </c>
      <c r="D236" s="755"/>
      <c r="E236" s="173">
        <f>IF(ISNA(VLOOKUP(K210,R217:V224,3,FALSE)),0,VLOOKUP(K210,R217:V224,3,FALSE))</f>
        <v>0</v>
      </c>
      <c r="F236" s="174" t="s">
        <v>61</v>
      </c>
      <c r="G236" s="170">
        <f>F232*E236</f>
        <v>0</v>
      </c>
      <c r="H236" s="111"/>
      <c r="I236" s="744"/>
      <c r="J236" s="745"/>
      <c r="K236" s="745"/>
      <c r="L236" s="745"/>
      <c r="M236" s="745"/>
      <c r="N236" s="745"/>
      <c r="O236" s="186"/>
      <c r="P236" s="321"/>
      <c r="Q236" s="199">
        <v>17</v>
      </c>
      <c r="R236" s="371"/>
      <c r="S236" s="756"/>
      <c r="T236" s="756"/>
      <c r="U236" s="370"/>
    </row>
    <row r="237" spans="2:32" ht="17.100000000000001" customHeight="1" thickBot="1" x14ac:dyDescent="0.3">
      <c r="B237" s="168" t="str">
        <f>IF(ISNA(VLOOKUP(K210,R217:V224,4,FALSE)),"",'2 Kosten-Zusammenstellung'!W$13)</f>
        <v/>
      </c>
      <c r="C237" s="730" t="s">
        <v>159</v>
      </c>
      <c r="D237" s="730"/>
      <c r="E237" s="730"/>
      <c r="F237" s="730"/>
      <c r="G237" s="171">
        <f>IF(ISNA(VLOOKUP(K210,R217:V224,4,FALSE)),0,G232)</f>
        <v>0</v>
      </c>
      <c r="H237" s="111"/>
      <c r="I237" s="731"/>
      <c r="J237" s="732"/>
      <c r="K237" s="219"/>
      <c r="L237" s="734"/>
      <c r="M237" s="734"/>
      <c r="N237" s="734"/>
      <c r="O237" s="206"/>
      <c r="Q237" s="199">
        <v>17</v>
      </c>
    </row>
    <row r="238" spans="2:32" ht="16.2" customHeight="1" thickTop="1" x14ac:dyDescent="0.25">
      <c r="B238" s="181"/>
      <c r="C238" s="735" t="s">
        <v>7</v>
      </c>
      <c r="D238" s="735"/>
      <c r="E238" s="735"/>
      <c r="F238" s="735"/>
      <c r="G238" s="737">
        <f>SUM(G235:G237)</f>
        <v>0</v>
      </c>
      <c r="H238" s="111"/>
      <c r="I238" s="733"/>
      <c r="J238" s="732"/>
      <c r="K238" s="219"/>
      <c r="L238" s="734"/>
      <c r="M238" s="734"/>
      <c r="N238" s="734"/>
      <c r="O238" s="206"/>
      <c r="Q238" s="199">
        <v>16</v>
      </c>
    </row>
    <row r="239" spans="2:32" ht="14.1" customHeight="1" x14ac:dyDescent="0.3">
      <c r="B239" s="208"/>
      <c r="C239" s="736"/>
      <c r="D239" s="736"/>
      <c r="E239" s="736"/>
      <c r="F239" s="736"/>
      <c r="G239" s="738"/>
      <c r="H239" s="183"/>
      <c r="I239" s="739" t="s">
        <v>10</v>
      </c>
      <c r="J239" s="740"/>
      <c r="K239" s="328"/>
      <c r="L239" s="741" t="s">
        <v>11</v>
      </c>
      <c r="M239" s="741"/>
      <c r="N239" s="741"/>
      <c r="O239" s="205"/>
      <c r="Q239" s="199">
        <v>14</v>
      </c>
    </row>
    <row r="240" spans="2:32" ht="10.199999999999999" customHeight="1" x14ac:dyDescent="0.3">
      <c r="H240" s="183"/>
      <c r="I240" s="395"/>
      <c r="J240" s="395"/>
      <c r="K240" s="396"/>
      <c r="L240" s="396"/>
      <c r="M240" s="396"/>
      <c r="N240" s="396"/>
      <c r="Q240" s="199">
        <v>10</v>
      </c>
    </row>
    <row r="241" spans="2:33" ht="10.199999999999999" customHeight="1" x14ac:dyDescent="0.3">
      <c r="Q241" s="199">
        <v>10</v>
      </c>
    </row>
    <row r="242" spans="2:33" ht="8.1" customHeight="1" x14ac:dyDescent="0.3">
      <c r="B242" s="201"/>
      <c r="C242" s="202"/>
      <c r="D242" s="202"/>
      <c r="E242" s="202"/>
      <c r="F242" s="202"/>
      <c r="G242" s="202"/>
      <c r="H242" s="202"/>
      <c r="I242" s="202"/>
      <c r="J242" s="202"/>
      <c r="K242" s="202"/>
      <c r="L242" s="202"/>
      <c r="M242" s="202"/>
      <c r="N242" s="202"/>
      <c r="O242" s="203"/>
      <c r="Q242" s="199">
        <v>8</v>
      </c>
      <c r="X242" s="342"/>
      <c r="Y242" s="342"/>
      <c r="Z242" s="342"/>
      <c r="AA242" s="342"/>
      <c r="AB242" s="342"/>
      <c r="AC242" s="342"/>
      <c r="AD242" s="342"/>
    </row>
    <row r="243" spans="2:33" ht="24" customHeight="1" x14ac:dyDescent="0.3">
      <c r="B243" s="781" t="s">
        <v>0</v>
      </c>
      <c r="C243" s="782"/>
      <c r="D243" s="782"/>
      <c r="E243" s="782"/>
      <c r="F243" s="782"/>
      <c r="G243" s="782"/>
      <c r="H243" s="782"/>
      <c r="I243" s="782"/>
      <c r="J243" s="782"/>
      <c r="K243" s="782"/>
      <c r="L243" s="782"/>
      <c r="M243" s="599" t="str">
        <f>IF(Kostenstelle="","",Kostenstelle)</f>
        <v/>
      </c>
      <c r="N243" s="601"/>
      <c r="O243" s="326"/>
      <c r="P243" s="183"/>
      <c r="Q243" s="199">
        <v>24</v>
      </c>
      <c r="X243" s="783" t="s">
        <v>230</v>
      </c>
      <c r="Y243" s="783" t="s">
        <v>257</v>
      </c>
      <c r="Z243" s="783" t="s">
        <v>258</v>
      </c>
      <c r="AA243" s="783" t="s">
        <v>231</v>
      </c>
      <c r="AB243" s="776" t="s">
        <v>259</v>
      </c>
      <c r="AC243" s="776" t="s">
        <v>255</v>
      </c>
      <c r="AD243" s="779" t="s">
        <v>256</v>
      </c>
    </row>
    <row r="244" spans="2:33" ht="18" customHeight="1" x14ac:dyDescent="0.3">
      <c r="B244" s="804" t="s">
        <v>97</v>
      </c>
      <c r="C244" s="805"/>
      <c r="D244" s="806" t="str">
        <f>IF(Lehrgang="","",Lehrgang)</f>
        <v/>
      </c>
      <c r="E244" s="806"/>
      <c r="F244" s="806"/>
      <c r="G244" s="806"/>
      <c r="H244" s="806"/>
      <c r="I244" s="806"/>
      <c r="J244" s="806"/>
      <c r="K244" s="806"/>
      <c r="L244" s="806"/>
      <c r="M244" s="807" t="s">
        <v>1</v>
      </c>
      <c r="N244" s="807"/>
      <c r="O244" s="206"/>
      <c r="Q244" s="199">
        <v>18</v>
      </c>
      <c r="X244" s="783"/>
      <c r="Y244" s="783"/>
      <c r="Z244" s="783"/>
      <c r="AA244" s="783"/>
      <c r="AB244" s="777"/>
      <c r="AC244" s="777"/>
      <c r="AD244" s="779"/>
    </row>
    <row r="245" spans="2:33" ht="8.1" customHeight="1" x14ac:dyDescent="0.3">
      <c r="B245" s="325"/>
      <c r="C245" s="207"/>
      <c r="O245" s="206"/>
      <c r="Q245" s="199">
        <v>8</v>
      </c>
      <c r="X245" s="783"/>
      <c r="Y245" s="783"/>
      <c r="Z245" s="783"/>
      <c r="AA245" s="783"/>
      <c r="AB245" s="777"/>
      <c r="AC245" s="777"/>
      <c r="AD245" s="779"/>
    </row>
    <row r="246" spans="2:33" ht="16.2" customHeight="1" x14ac:dyDescent="0.3">
      <c r="B246" s="808" t="s">
        <v>160</v>
      </c>
      <c r="C246" s="809"/>
      <c r="D246" s="810" t="str">
        <f>IF(LG_Lokation="","",LG_Lokation)</f>
        <v/>
      </c>
      <c r="E246" s="810"/>
      <c r="F246" s="339" t="s">
        <v>14</v>
      </c>
      <c r="G246" s="811" t="str">
        <f>IF(Ort="","",Ort)</f>
        <v/>
      </c>
      <c r="H246" s="811"/>
      <c r="I246" s="811"/>
      <c r="J246" s="339" t="s">
        <v>186</v>
      </c>
      <c r="K246" s="812" t="str">
        <f>IF(Datum_vom="","",Datum_vom)</f>
        <v/>
      </c>
      <c r="L246" s="812"/>
      <c r="M246" s="339" t="s">
        <v>187</v>
      </c>
      <c r="N246" s="391" t="str">
        <f>IF(Datum_bis="","",Datum_bis)</f>
        <v/>
      </c>
      <c r="O246" s="76"/>
      <c r="P246" s="183"/>
      <c r="Q246" s="199">
        <v>16</v>
      </c>
      <c r="X246" s="783"/>
      <c r="Y246" s="783"/>
      <c r="Z246" s="783"/>
      <c r="AA246" s="783"/>
      <c r="AB246" s="777"/>
      <c r="AC246" s="777"/>
      <c r="AD246" s="779"/>
    </row>
    <row r="247" spans="2:33" ht="8.1" customHeight="1" x14ac:dyDescent="0.3">
      <c r="B247" s="208"/>
      <c r="C247" s="209"/>
      <c r="D247" s="209"/>
      <c r="E247" s="209"/>
      <c r="F247" s="209"/>
      <c r="G247" s="209"/>
      <c r="H247" s="209"/>
      <c r="I247" s="209"/>
      <c r="J247" s="209"/>
      <c r="K247" s="209"/>
      <c r="L247" s="209"/>
      <c r="M247" s="209"/>
      <c r="N247" s="209"/>
      <c r="O247" s="205"/>
      <c r="Q247" s="199">
        <v>8</v>
      </c>
      <c r="X247" s="783"/>
      <c r="Y247" s="783"/>
      <c r="Z247" s="783"/>
      <c r="AA247" s="783"/>
      <c r="AB247" s="777"/>
      <c r="AC247" s="777"/>
      <c r="AD247" s="779"/>
    </row>
    <row r="248" spans="2:33" ht="8.1" customHeight="1" x14ac:dyDescent="0.3">
      <c r="B248" s="201"/>
      <c r="D248" s="210"/>
      <c r="O248" s="206"/>
      <c r="Q248" s="199">
        <v>8</v>
      </c>
      <c r="X248" s="783"/>
      <c r="Y248" s="783"/>
      <c r="Z248" s="783"/>
      <c r="AA248" s="783"/>
      <c r="AB248" s="777"/>
      <c r="AC248" s="777"/>
      <c r="AD248" s="779"/>
    </row>
    <row r="249" spans="2:33" ht="16.2" customHeight="1" x14ac:dyDescent="0.3">
      <c r="B249" s="813" t="s">
        <v>171</v>
      </c>
      <c r="C249" s="814"/>
      <c r="D249" s="815" t="str">
        <f>IF('1 Deckblatt St 2023-05-03'!$F$52="","",CONCATENATE('1 Deckblatt St 2023-05-03'!$G$52," ",'1 Deckblatt St 2023-05-03'!$F$52))</f>
        <v/>
      </c>
      <c r="E249" s="815"/>
      <c r="F249" s="815"/>
      <c r="G249" s="815"/>
      <c r="H249" s="182"/>
      <c r="I249" s="182"/>
      <c r="J249" s="211" t="s">
        <v>99</v>
      </c>
      <c r="K249" s="324">
        <v>7</v>
      </c>
      <c r="O249" s="184"/>
      <c r="P249" s="320"/>
      <c r="Q249" s="199">
        <v>16</v>
      </c>
      <c r="X249" s="783"/>
      <c r="Y249" s="783"/>
      <c r="Z249" s="783"/>
      <c r="AA249" s="783"/>
      <c r="AB249" s="777"/>
      <c r="AC249" s="777"/>
      <c r="AD249" s="779"/>
    </row>
    <row r="250" spans="2:33" ht="16.2" customHeight="1" x14ac:dyDescent="0.3">
      <c r="B250" s="813" t="s">
        <v>172</v>
      </c>
      <c r="C250" s="814"/>
      <c r="D250" s="816" t="str">
        <f>IF('1 Deckblatt St 2023-05-03'!$H$52="","",'1 Deckblatt St 2023-05-03'!$H$52)</f>
        <v/>
      </c>
      <c r="E250" s="816"/>
      <c r="F250" s="816"/>
      <c r="G250" s="816"/>
      <c r="H250" s="182"/>
      <c r="I250" s="182"/>
      <c r="J250" s="211" t="s">
        <v>165</v>
      </c>
      <c r="K250" s="780" t="str">
        <f>IF('1 Deckblatt St 2023-05-03'!$R$52=0,"",IF('1 Deckblatt St 2023-05-03'!$R$52=1,"F: Trainer-Angabe auf Blatt 1 fehlt",IF('1 Deckblatt St 2023-05-03'!$R$52=6,"F: Honorar-Angabe auf Blatt 1 ist falsch",'1 Deckblatt St 2023-05-03'!$J$52)))</f>
        <v/>
      </c>
      <c r="L250" s="780"/>
      <c r="M250" s="780"/>
      <c r="N250" s="780"/>
      <c r="O250" s="184"/>
      <c r="P250" s="320"/>
      <c r="Q250" s="199">
        <v>16</v>
      </c>
      <c r="X250" s="783"/>
      <c r="Y250" s="783"/>
      <c r="Z250" s="783"/>
      <c r="AA250" s="783"/>
      <c r="AB250" s="777"/>
      <c r="AC250" s="777"/>
      <c r="AD250" s="779"/>
    </row>
    <row r="251" spans="2:33" ht="8.1" customHeight="1" x14ac:dyDescent="0.3">
      <c r="B251" s="208"/>
      <c r="C251" s="209"/>
      <c r="D251" s="221"/>
      <c r="E251" s="221"/>
      <c r="F251" s="221"/>
      <c r="G251" s="221"/>
      <c r="H251" s="209"/>
      <c r="I251" s="209"/>
      <c r="J251" s="209"/>
      <c r="K251" s="209"/>
      <c r="L251" s="209"/>
      <c r="M251" s="209"/>
      <c r="N251" s="209"/>
      <c r="O251" s="205"/>
      <c r="Q251" s="199">
        <v>8</v>
      </c>
      <c r="X251" s="783"/>
      <c r="Y251" s="783"/>
      <c r="Z251" s="783"/>
      <c r="AA251" s="783"/>
      <c r="AB251" s="777"/>
      <c r="AC251" s="777"/>
      <c r="AD251" s="779"/>
    </row>
    <row r="252" spans="2:33" ht="8.1" customHeight="1" x14ac:dyDescent="0.3">
      <c r="Q252" s="199">
        <v>8</v>
      </c>
      <c r="X252" s="783"/>
      <c r="Y252" s="783"/>
      <c r="Z252" s="783"/>
      <c r="AA252" s="783"/>
      <c r="AB252" s="777"/>
      <c r="AC252" s="777"/>
      <c r="AD252" s="779"/>
    </row>
    <row r="253" spans="2:33" ht="15" customHeight="1" x14ac:dyDescent="0.3">
      <c r="B253" s="784" t="s">
        <v>38</v>
      </c>
      <c r="C253" s="784" t="s">
        <v>157</v>
      </c>
      <c r="D253" s="784"/>
      <c r="E253" s="784"/>
      <c r="F253" s="784" t="s">
        <v>164</v>
      </c>
      <c r="G253" s="784"/>
      <c r="H253" s="786" t="s">
        <v>227</v>
      </c>
      <c r="I253" s="787"/>
      <c r="J253" s="788"/>
      <c r="K253" s="795" t="s">
        <v>158</v>
      </c>
      <c r="L253" s="796"/>
      <c r="M253" s="796"/>
      <c r="N253" s="796"/>
      <c r="O253" s="797"/>
      <c r="P253" s="213"/>
      <c r="Q253" s="199">
        <v>15</v>
      </c>
      <c r="R253" s="335"/>
      <c r="S253" s="336"/>
      <c r="T253" s="336"/>
      <c r="U253" s="335"/>
      <c r="V253" s="335"/>
      <c r="W253" s="335"/>
      <c r="X253" s="783"/>
      <c r="Y253" s="783"/>
      <c r="Z253" s="783"/>
      <c r="AA253" s="783"/>
      <c r="AB253" s="777"/>
      <c r="AC253" s="777"/>
      <c r="AD253" s="779"/>
      <c r="AE253" s="771" t="s">
        <v>247</v>
      </c>
      <c r="AF253" s="771"/>
      <c r="AG253" s="772"/>
    </row>
    <row r="254" spans="2:33" ht="15" customHeight="1" thickBot="1" x14ac:dyDescent="0.35">
      <c r="B254" s="785"/>
      <c r="C254" s="390" t="s">
        <v>144</v>
      </c>
      <c r="D254" s="390" t="s">
        <v>145</v>
      </c>
      <c r="E254" s="390" t="s">
        <v>163</v>
      </c>
      <c r="F254" s="390" t="s">
        <v>62</v>
      </c>
      <c r="G254" s="390" t="s">
        <v>28</v>
      </c>
      <c r="H254" s="789"/>
      <c r="I254" s="790"/>
      <c r="J254" s="791"/>
      <c r="K254" s="798"/>
      <c r="L254" s="799"/>
      <c r="M254" s="799"/>
      <c r="N254" s="799"/>
      <c r="O254" s="800"/>
      <c r="P254" s="213"/>
      <c r="Q254" s="199">
        <v>15</v>
      </c>
      <c r="R254" s="335"/>
      <c r="S254" s="336"/>
      <c r="T254" s="336"/>
      <c r="U254" s="335"/>
      <c r="V254" s="335"/>
      <c r="W254" s="335"/>
      <c r="X254" s="783"/>
      <c r="Y254" s="783"/>
      <c r="Z254" s="783"/>
      <c r="AA254" s="783"/>
      <c r="AB254" s="778"/>
      <c r="AC254" s="778"/>
      <c r="AD254" s="779"/>
      <c r="AE254" s="335"/>
      <c r="AF254" s="335"/>
      <c r="AG254" s="335"/>
    </row>
    <row r="255" spans="2:33" ht="12" customHeight="1" thickBot="1" x14ac:dyDescent="0.35">
      <c r="B255" s="214" t="s">
        <v>166</v>
      </c>
      <c r="C255" s="214" t="s">
        <v>167</v>
      </c>
      <c r="D255" s="214" t="s">
        <v>167</v>
      </c>
      <c r="E255" s="214" t="s">
        <v>167</v>
      </c>
      <c r="F255" s="214" t="s">
        <v>168</v>
      </c>
      <c r="G255" s="327" t="s">
        <v>226</v>
      </c>
      <c r="H255" s="792"/>
      <c r="I255" s="793"/>
      <c r="J255" s="794"/>
      <c r="K255" s="801"/>
      <c r="L255" s="802"/>
      <c r="M255" s="802"/>
      <c r="N255" s="802"/>
      <c r="O255" s="803"/>
      <c r="P255" s="213"/>
      <c r="Q255" s="199">
        <v>12</v>
      </c>
      <c r="U255" s="773" t="s">
        <v>181</v>
      </c>
      <c r="V255" s="773"/>
      <c r="X255" s="340" t="s">
        <v>244</v>
      </c>
      <c r="Y255" s="340">
        <v>2</v>
      </c>
      <c r="Z255" s="366" t="s">
        <v>52</v>
      </c>
      <c r="AA255" s="340">
        <v>4</v>
      </c>
      <c r="AB255" s="340">
        <v>5</v>
      </c>
      <c r="AC255" s="340">
        <v>6</v>
      </c>
      <c r="AD255" s="355"/>
      <c r="AE255" s="774" t="s">
        <v>248</v>
      </c>
      <c r="AF255" s="775"/>
      <c r="AG255" s="365" t="s">
        <v>246</v>
      </c>
    </row>
    <row r="256" spans="2:33" ht="21" customHeight="1" x14ac:dyDescent="0.3">
      <c r="B256" s="269"/>
      <c r="C256" s="341"/>
      <c r="D256" s="341"/>
      <c r="E256" s="215" t="str">
        <f>IF(AND(X256=1,AD256=0),D256-C256,"")</f>
        <v/>
      </c>
      <c r="F256" s="270"/>
      <c r="G256" s="271"/>
      <c r="H256" s="757"/>
      <c r="I256" s="758"/>
      <c r="J256" s="759"/>
      <c r="K256" s="760"/>
      <c r="L256" s="761"/>
      <c r="M256" s="761"/>
      <c r="N256" s="761"/>
      <c r="O256" s="762"/>
      <c r="P256" s="322"/>
      <c r="Q256" s="199">
        <v>21</v>
      </c>
      <c r="R256" s="68" t="s">
        <v>120</v>
      </c>
      <c r="S256" s="188" t="s">
        <v>121</v>
      </c>
      <c r="T256" s="189" t="s">
        <v>61</v>
      </c>
      <c r="U256" s="337" t="s">
        <v>9</v>
      </c>
      <c r="V256" s="337" t="s">
        <v>90</v>
      </c>
      <c r="X256" s="372">
        <f>IF(AND(COUNT(B256:B271&gt;0),OR(NOT(C256=""),NOT(D256=""))),1,0)</f>
        <v>0</v>
      </c>
      <c r="Y256" s="337">
        <f>IF(X256=0,0,IF(C256="",2,0))</f>
        <v>0</v>
      </c>
      <c r="Z256" s="337">
        <f>IF(X256=0,0,IF(D256="",3,0))</f>
        <v>0</v>
      </c>
      <c r="AA256" s="337">
        <f>IF(X256=0,0,IF(D256&lt;C256,4,0))</f>
        <v>0</v>
      </c>
      <c r="AB256" s="337">
        <f>IF(X256=0,0,IF(OR(ISERROR(HOUR(C256)),ISERROR(HOUR(D256))),2,IF(AND(DAY(C256)=0,MONTH(C256)=1,YEAR(C256)=1900,DAY(D256)=0,MONTH(D256)=1,YEAR(D256)=1900),0,5)))</f>
        <v>0</v>
      </c>
      <c r="AC256" s="337">
        <f>IF(X256=0,0,IF(B256="",IF(C256&lt;D255,6,0),0))</f>
        <v>0</v>
      </c>
      <c r="AD256" s="353">
        <f>IF(AND(X256=1,NOT(AND(Z256=0,AA256=0,AB256=0,AC256=0))),1,0)</f>
        <v>0</v>
      </c>
      <c r="AE256" s="362">
        <v>0</v>
      </c>
      <c r="AF256" s="363" t="s">
        <v>184</v>
      </c>
      <c r="AG256" s="364"/>
    </row>
    <row r="257" spans="2:33" ht="21" customHeight="1" x14ac:dyDescent="0.3">
      <c r="B257" s="269"/>
      <c r="C257" s="341"/>
      <c r="D257" s="341"/>
      <c r="E257" s="215" t="str">
        <f t="shared" ref="E257:E271" si="42">IF(AND(X257=1,AD257=0),D257-C257,"")</f>
        <v/>
      </c>
      <c r="F257" s="270"/>
      <c r="G257" s="271"/>
      <c r="H257" s="757"/>
      <c r="I257" s="758"/>
      <c r="J257" s="759"/>
      <c r="K257" s="760"/>
      <c r="L257" s="761"/>
      <c r="M257" s="761"/>
      <c r="N257" s="761"/>
      <c r="O257" s="762"/>
      <c r="P257" s="322"/>
      <c r="Q257" s="199">
        <v>21</v>
      </c>
      <c r="R257" s="187" t="str">
        <f>'1 Deckblatt St 2023-05-03'!$I$81</f>
        <v>TTBW  hauptamtl. Trainer</v>
      </c>
      <c r="S257" s="188" t="str">
        <f>'2 Kosten-Zusammenstellung'!$F$38</f>
        <v>N/A</v>
      </c>
      <c r="T257" s="189">
        <f>'2 Kosten-Zusammenstellung'!$H$38</f>
        <v>0.3</v>
      </c>
      <c r="U257" s="393" t="s">
        <v>264</v>
      </c>
      <c r="V257" s="337" t="str">
        <f>'2 Kosten-Zusammenstellung'!$W$15</f>
        <v>2562</v>
      </c>
      <c r="X257" s="372">
        <f>IF(AND(COUNT(B256:B271&gt;0),OR(NOT(C257=""),NOT(D257=""))),1,0)</f>
        <v>0</v>
      </c>
      <c r="Y257" s="337">
        <f t="shared" ref="Y257:Y271" si="43">IF(X257=0,0,IF(C257="",2,0))</f>
        <v>0</v>
      </c>
      <c r="Z257" s="337">
        <f t="shared" ref="Z257:Z271" si="44">IF(X257=0,0,IF(D257="",3,0))</f>
        <v>0</v>
      </c>
      <c r="AA257" s="337">
        <f t="shared" ref="AA257:AA271" si="45">IF(X257=0,0,IF(D257&lt;C257,4,0))</f>
        <v>0</v>
      </c>
      <c r="AB257" s="337">
        <f t="shared" ref="AB257:AB271" si="46">IF(X257=0,0,IF(OR(ISERROR(HOUR(C257)),ISERROR(HOUR(D257))),2,IF(AND(DAY(C257)=0,MONTH(C257)=1,YEAR(C257)=1900,DAY(D257)=0,MONTH(D257)=1,YEAR(D257)=1900),0,5)))</f>
        <v>0</v>
      </c>
      <c r="AC257" s="337">
        <f t="shared" ref="AC257:AC271" si="47">IF(X257=0,0,IF(B257="",IF(C257&lt;D256,6,0),0))</f>
        <v>0</v>
      </c>
      <c r="AD257" s="353">
        <f t="shared" ref="AD257:AD271" si="48">IF(AND(X257=1,NOT(AND(Z257=0,AA257=0,AB257=0,AC257=0))),1,0)</f>
        <v>0</v>
      </c>
      <c r="AE257" s="356">
        <v>1</v>
      </c>
      <c r="AF257" s="354" t="s">
        <v>185</v>
      </c>
      <c r="AG257" s="357"/>
    </row>
    <row r="258" spans="2:33" ht="21" customHeight="1" x14ac:dyDescent="0.3">
      <c r="B258" s="269"/>
      <c r="C258" s="341"/>
      <c r="D258" s="341"/>
      <c r="E258" s="215" t="str">
        <f t="shared" si="42"/>
        <v/>
      </c>
      <c r="F258" s="270"/>
      <c r="G258" s="271"/>
      <c r="H258" s="757"/>
      <c r="I258" s="758"/>
      <c r="J258" s="759"/>
      <c r="K258" s="760"/>
      <c r="L258" s="761"/>
      <c r="M258" s="761"/>
      <c r="N258" s="761"/>
      <c r="O258" s="762"/>
      <c r="P258" s="322"/>
      <c r="Q258" s="199">
        <v>21</v>
      </c>
      <c r="R258" s="187" t="str">
        <f>'1 Deckblatt St 2023-05-03'!$I$82</f>
        <v>TTBW  Honorar-Trainer</v>
      </c>
      <c r="S258" s="188">
        <f>'2 Kosten-Zusammenstellung'!$F$39</f>
        <v>16</v>
      </c>
      <c r="T258" s="189">
        <f>'2 Kosten-Zusammenstellung'!$H$39</f>
        <v>0.25</v>
      </c>
      <c r="U258" s="337" t="str">
        <f>'2 Kosten-Zusammenstellung'!$W$9</f>
        <v>2512</v>
      </c>
      <c r="V258" s="337" t="str">
        <f>'2 Kosten-Zusammenstellung'!$W$14</f>
        <v>2561</v>
      </c>
      <c r="X258" s="372">
        <f>IF(AND(COUNT(B256:B271&gt;0),OR(NOT(C258=""),NOT(D258=""))),1,0)</f>
        <v>0</v>
      </c>
      <c r="Y258" s="337">
        <f t="shared" si="43"/>
        <v>0</v>
      </c>
      <c r="Z258" s="337">
        <f t="shared" si="44"/>
        <v>0</v>
      </c>
      <c r="AA258" s="337">
        <f t="shared" si="45"/>
        <v>0</v>
      </c>
      <c r="AB258" s="337">
        <f t="shared" si="46"/>
        <v>0</v>
      </c>
      <c r="AC258" s="337">
        <f t="shared" si="47"/>
        <v>0</v>
      </c>
      <c r="AD258" s="353">
        <f t="shared" si="48"/>
        <v>0</v>
      </c>
      <c r="AE258" s="356">
        <v>2</v>
      </c>
      <c r="AF258" s="354" t="s">
        <v>245</v>
      </c>
      <c r="AG258" s="357" t="s">
        <v>249</v>
      </c>
    </row>
    <row r="259" spans="2:33" ht="21" customHeight="1" x14ac:dyDescent="0.3">
      <c r="B259" s="269"/>
      <c r="C259" s="341"/>
      <c r="D259" s="341"/>
      <c r="E259" s="215" t="str">
        <f t="shared" si="42"/>
        <v/>
      </c>
      <c r="F259" s="270"/>
      <c r="G259" s="271"/>
      <c r="H259" s="768"/>
      <c r="I259" s="769"/>
      <c r="J259" s="770"/>
      <c r="K259" s="760"/>
      <c r="L259" s="761"/>
      <c r="M259" s="761"/>
      <c r="N259" s="761"/>
      <c r="O259" s="762"/>
      <c r="P259" s="322"/>
      <c r="Q259" s="199">
        <v>21</v>
      </c>
      <c r="R259" s="187" t="str">
        <f>'1 Deckblatt St 2023-05-03'!$I$83</f>
        <v>Trainer, A-Lizenz</v>
      </c>
      <c r="S259" s="188">
        <f>'2 Kosten-Zusammenstellung'!$F$40</f>
        <v>14</v>
      </c>
      <c r="T259" s="189">
        <f>'2 Kosten-Zusammenstellung'!$H$40</f>
        <v>0.25</v>
      </c>
      <c r="U259" s="337" t="str">
        <f>'2 Kosten-Zusammenstellung'!$W$10</f>
        <v>2513</v>
      </c>
      <c r="V259" s="337" t="str">
        <f>'2 Kosten-Zusammenstellung'!$W$14</f>
        <v>2561</v>
      </c>
      <c r="X259" s="372">
        <f>IF(AND(COUNT(B256:B271&gt;0),OR(NOT(C259=""),NOT(D259=""))),1,0)</f>
        <v>0</v>
      </c>
      <c r="Y259" s="337">
        <f t="shared" si="43"/>
        <v>0</v>
      </c>
      <c r="Z259" s="337">
        <f t="shared" si="44"/>
        <v>0</v>
      </c>
      <c r="AA259" s="337">
        <f t="shared" si="45"/>
        <v>0</v>
      </c>
      <c r="AB259" s="337">
        <f t="shared" si="46"/>
        <v>0</v>
      </c>
      <c r="AC259" s="337">
        <f t="shared" si="47"/>
        <v>0</v>
      </c>
      <c r="AD259" s="353">
        <f t="shared" si="48"/>
        <v>0</v>
      </c>
      <c r="AE259" s="356">
        <v>3</v>
      </c>
      <c r="AF259" s="354" t="s">
        <v>252</v>
      </c>
      <c r="AG259" s="358" t="s">
        <v>250</v>
      </c>
    </row>
    <row r="260" spans="2:33" ht="21" customHeight="1" x14ac:dyDescent="0.3">
      <c r="B260" s="269"/>
      <c r="C260" s="341"/>
      <c r="D260" s="341"/>
      <c r="E260" s="215" t="str">
        <f t="shared" si="42"/>
        <v/>
      </c>
      <c r="F260" s="270"/>
      <c r="G260" s="271"/>
      <c r="H260" s="757"/>
      <c r="I260" s="758"/>
      <c r="J260" s="759"/>
      <c r="K260" s="760"/>
      <c r="L260" s="761"/>
      <c r="M260" s="761"/>
      <c r="N260" s="761"/>
      <c r="O260" s="762"/>
      <c r="P260" s="322"/>
      <c r="Q260" s="199">
        <v>21</v>
      </c>
      <c r="R260" s="187" t="str">
        <f>'1 Deckblatt St 2023-05-03'!$I$84</f>
        <v>Trainer, B-Lizenz</v>
      </c>
      <c r="S260" s="188">
        <f>'2 Kosten-Zusammenstellung'!$F$41</f>
        <v>13</v>
      </c>
      <c r="T260" s="189">
        <f>'2 Kosten-Zusammenstellung'!$H$41</f>
        <v>0.25</v>
      </c>
      <c r="U260" s="337" t="str">
        <f>'2 Kosten-Zusammenstellung'!$W$11</f>
        <v>2514</v>
      </c>
      <c r="V260" s="337" t="str">
        <f>'2 Kosten-Zusammenstellung'!$W$14</f>
        <v>2561</v>
      </c>
      <c r="X260" s="372">
        <f>IF(AND(COUNT(B256:B271&gt;0),OR(NOT(C260=""),NOT(D260=""))),1,0)</f>
        <v>0</v>
      </c>
      <c r="Y260" s="337">
        <f t="shared" si="43"/>
        <v>0</v>
      </c>
      <c r="Z260" s="337">
        <f t="shared" si="44"/>
        <v>0</v>
      </c>
      <c r="AA260" s="337">
        <f t="shared" si="45"/>
        <v>0</v>
      </c>
      <c r="AB260" s="337">
        <f t="shared" si="46"/>
        <v>0</v>
      </c>
      <c r="AC260" s="337">
        <f t="shared" si="47"/>
        <v>0</v>
      </c>
      <c r="AD260" s="353">
        <f t="shared" si="48"/>
        <v>0</v>
      </c>
      <c r="AE260" s="356">
        <v>4</v>
      </c>
      <c r="AF260" s="354" t="s">
        <v>183</v>
      </c>
      <c r="AG260" s="357" t="s">
        <v>251</v>
      </c>
    </row>
    <row r="261" spans="2:33" ht="21" customHeight="1" x14ac:dyDescent="0.3">
      <c r="B261" s="269"/>
      <c r="C261" s="341"/>
      <c r="D261" s="341"/>
      <c r="E261" s="215" t="str">
        <f t="shared" si="42"/>
        <v/>
      </c>
      <c r="F261" s="270"/>
      <c r="G261" s="271"/>
      <c r="H261" s="757"/>
      <c r="I261" s="758"/>
      <c r="J261" s="759"/>
      <c r="K261" s="760"/>
      <c r="L261" s="761"/>
      <c r="M261" s="761"/>
      <c r="N261" s="761"/>
      <c r="O261" s="762"/>
      <c r="P261" s="322"/>
      <c r="Q261" s="199">
        <v>21</v>
      </c>
      <c r="R261" s="187" t="str">
        <f>'1 Deckblatt St 2023-05-03'!$I$85</f>
        <v>Trainer, C-Lizenz</v>
      </c>
      <c r="S261" s="188">
        <f>'2 Kosten-Zusammenstellung'!$F$42</f>
        <v>10</v>
      </c>
      <c r="T261" s="189">
        <f>'2 Kosten-Zusammenstellung'!$H$42</f>
        <v>0.25</v>
      </c>
      <c r="U261" s="338" t="str">
        <f>'2 Kosten-Zusammenstellung'!$W$12</f>
        <v>2515</v>
      </c>
      <c r="V261" s="337" t="str">
        <f>'2 Kosten-Zusammenstellung'!$W$14</f>
        <v>2561</v>
      </c>
      <c r="X261" s="372">
        <f>IF(AND(COUNT(B256:B271&gt;0),OR(NOT(C261=""),NOT(D261=""))),1,0)</f>
        <v>0</v>
      </c>
      <c r="Y261" s="337">
        <f t="shared" si="43"/>
        <v>0</v>
      </c>
      <c r="Z261" s="337">
        <f t="shared" si="44"/>
        <v>0</v>
      </c>
      <c r="AA261" s="337">
        <f t="shared" si="45"/>
        <v>0</v>
      </c>
      <c r="AB261" s="337">
        <f t="shared" si="46"/>
        <v>0</v>
      </c>
      <c r="AC261" s="337">
        <f t="shared" si="47"/>
        <v>0</v>
      </c>
      <c r="AD261" s="353">
        <f t="shared" si="48"/>
        <v>0</v>
      </c>
      <c r="AE261" s="356">
        <v>5</v>
      </c>
      <c r="AF261" s="354" t="s">
        <v>182</v>
      </c>
      <c r="AG261" s="357" t="s">
        <v>253</v>
      </c>
    </row>
    <row r="262" spans="2:33" ht="21" customHeight="1" thickBot="1" x14ac:dyDescent="0.35">
      <c r="B262" s="269"/>
      <c r="C262" s="341"/>
      <c r="D262" s="341"/>
      <c r="E262" s="215" t="str">
        <f t="shared" si="42"/>
        <v/>
      </c>
      <c r="F262" s="270"/>
      <c r="G262" s="271"/>
      <c r="H262" s="757"/>
      <c r="I262" s="758"/>
      <c r="J262" s="759"/>
      <c r="K262" s="760"/>
      <c r="L262" s="761"/>
      <c r="M262" s="761"/>
      <c r="N262" s="761"/>
      <c r="O262" s="762"/>
      <c r="P262" s="322"/>
      <c r="Q262" s="199">
        <v>21</v>
      </c>
      <c r="R262" s="187" t="str">
        <f>'1 Deckblatt St 2023-05-03'!$I$86</f>
        <v>Physiotherapeut</v>
      </c>
      <c r="S262" s="188" t="str">
        <f>'2 Kosten-Zusammenstellung'!$O$38</f>
        <v>N/A</v>
      </c>
      <c r="T262" s="189">
        <f>'2 Kosten-Zusammenstellung'!$S$38</f>
        <v>0.3</v>
      </c>
      <c r="U262" s="393" t="s">
        <v>264</v>
      </c>
      <c r="V262" s="323" t="str">
        <f>'2 Kosten-Zusammenstellung'!$W$14</f>
        <v>2561</v>
      </c>
      <c r="W262" s="334"/>
      <c r="X262" s="372">
        <f>IF(AND(COUNT(B256:B271&gt;0),OR(NOT(C262=""),NOT(D262=""))),1,0)</f>
        <v>0</v>
      </c>
      <c r="Y262" s="337">
        <f t="shared" si="43"/>
        <v>0</v>
      </c>
      <c r="Z262" s="337">
        <f t="shared" si="44"/>
        <v>0</v>
      </c>
      <c r="AA262" s="337">
        <f t="shared" si="45"/>
        <v>0</v>
      </c>
      <c r="AB262" s="337">
        <f t="shared" si="46"/>
        <v>0</v>
      </c>
      <c r="AC262" s="337">
        <f t="shared" si="47"/>
        <v>0</v>
      </c>
      <c r="AD262" s="353">
        <f t="shared" si="48"/>
        <v>0</v>
      </c>
      <c r="AE262" s="359">
        <v>6</v>
      </c>
      <c r="AF262" s="360" t="s">
        <v>38</v>
      </c>
      <c r="AG262" s="361" t="s">
        <v>254</v>
      </c>
    </row>
    <row r="263" spans="2:33" ht="21" customHeight="1" x14ac:dyDescent="0.3">
      <c r="B263" s="269"/>
      <c r="C263" s="341"/>
      <c r="D263" s="341"/>
      <c r="E263" s="215" t="str">
        <f t="shared" si="42"/>
        <v/>
      </c>
      <c r="F263" s="270"/>
      <c r="G263" s="271"/>
      <c r="H263" s="757"/>
      <c r="I263" s="758"/>
      <c r="J263" s="759"/>
      <c r="K263" s="760"/>
      <c r="L263" s="761"/>
      <c r="M263" s="761"/>
      <c r="N263" s="761"/>
      <c r="O263" s="762"/>
      <c r="P263" s="322"/>
      <c r="Q263" s="199">
        <v>21</v>
      </c>
      <c r="R263" s="10" t="str">
        <f>'1 Deckblatt St 2023-05-03'!$I$87</f>
        <v>Sparringspartner</v>
      </c>
      <c r="S263" s="188">
        <f>'2 Kosten-Zusammenstellung'!$O$39</f>
        <v>13</v>
      </c>
      <c r="T263" s="323">
        <f>'2 Kosten-Zusammenstellung'!$S$39</f>
        <v>0.25</v>
      </c>
      <c r="U263" s="338" t="str">
        <f>'2 Kosten-Zusammenstellung'!$W$11</f>
        <v>2514</v>
      </c>
      <c r="V263" s="338" t="str">
        <f>'2 Kosten-Zusammenstellung'!$W$14</f>
        <v>2561</v>
      </c>
      <c r="W263" s="334"/>
      <c r="X263" s="372">
        <f>IF(AND(COUNT(B$31:B256&gt;0),OR(NOT(C263=""),NOT(D263=""))),1,0)</f>
        <v>0</v>
      </c>
      <c r="Y263" s="337">
        <f t="shared" si="43"/>
        <v>0</v>
      </c>
      <c r="Z263" s="337">
        <f t="shared" si="44"/>
        <v>0</v>
      </c>
      <c r="AA263" s="337">
        <f t="shared" si="45"/>
        <v>0</v>
      </c>
      <c r="AB263" s="337">
        <f t="shared" si="46"/>
        <v>0</v>
      </c>
      <c r="AC263" s="337">
        <f t="shared" si="47"/>
        <v>0</v>
      </c>
      <c r="AD263" s="337">
        <f t="shared" si="48"/>
        <v>0</v>
      </c>
      <c r="AG263" s="352"/>
    </row>
    <row r="264" spans="2:33" ht="21" customHeight="1" x14ac:dyDescent="0.3">
      <c r="B264" s="269"/>
      <c r="C264" s="341"/>
      <c r="D264" s="341"/>
      <c r="E264" s="215" t="str">
        <f t="shared" si="42"/>
        <v/>
      </c>
      <c r="F264" s="270"/>
      <c r="G264" s="271"/>
      <c r="H264" s="757"/>
      <c r="I264" s="758"/>
      <c r="J264" s="759"/>
      <c r="K264" s="760"/>
      <c r="L264" s="761"/>
      <c r="M264" s="761"/>
      <c r="N264" s="761"/>
      <c r="O264" s="762"/>
      <c r="P264" s="322"/>
      <c r="Q264" s="199">
        <v>21</v>
      </c>
      <c r="R264" s="10" t="str">
        <f>'1 Deckblatt St 2023-05-03'!$I$88</f>
        <v>Ehrenamtliche</v>
      </c>
      <c r="S264" s="188" t="str">
        <f>'2 Kosten-Zusammenstellung'!$O$40</f>
        <v>N/A</v>
      </c>
      <c r="T264" s="323">
        <f>'2 Kosten-Zusammenstellung'!$S$40</f>
        <v>0.3</v>
      </c>
      <c r="U264" s="393" t="s">
        <v>264</v>
      </c>
      <c r="V264" s="338" t="str">
        <f>'2 Kosten-Zusammenstellung'!$W$16</f>
        <v>2565</v>
      </c>
      <c r="W264" s="334"/>
      <c r="X264" s="372">
        <f>IF(AND(COUNT(B256:B271&gt;0),OR(NOT(C264=""),NOT(D264=""))),1,0)</f>
        <v>0</v>
      </c>
      <c r="Y264" s="337">
        <f t="shared" si="43"/>
        <v>0</v>
      </c>
      <c r="Z264" s="337">
        <f t="shared" si="44"/>
        <v>0</v>
      </c>
      <c r="AA264" s="337">
        <f t="shared" si="45"/>
        <v>0</v>
      </c>
      <c r="AB264" s="337">
        <f t="shared" si="46"/>
        <v>0</v>
      </c>
      <c r="AC264" s="337">
        <f t="shared" si="47"/>
        <v>0</v>
      </c>
      <c r="AD264" s="337">
        <f t="shared" si="48"/>
        <v>0</v>
      </c>
    </row>
    <row r="265" spans="2:33" ht="21" customHeight="1" x14ac:dyDescent="0.3">
      <c r="B265" s="269"/>
      <c r="C265" s="341"/>
      <c r="D265" s="341"/>
      <c r="E265" s="215" t="str">
        <f t="shared" si="42"/>
        <v/>
      </c>
      <c r="F265" s="270"/>
      <c r="G265" s="271"/>
      <c r="H265" s="757"/>
      <c r="I265" s="758"/>
      <c r="J265" s="759"/>
      <c r="K265" s="760"/>
      <c r="L265" s="761"/>
      <c r="M265" s="761"/>
      <c r="N265" s="761"/>
      <c r="O265" s="762"/>
      <c r="P265" s="322"/>
      <c r="Q265" s="199">
        <v>21</v>
      </c>
      <c r="X265" s="372">
        <f>IF(AND(COUNT(B256:B271&gt;0),OR(NOT(C265=""),NOT(D265=""))),1,0)</f>
        <v>0</v>
      </c>
      <c r="Y265" s="337">
        <f t="shared" si="43"/>
        <v>0</v>
      </c>
      <c r="Z265" s="337">
        <f t="shared" si="44"/>
        <v>0</v>
      </c>
      <c r="AA265" s="337">
        <f t="shared" si="45"/>
        <v>0</v>
      </c>
      <c r="AB265" s="337">
        <f t="shared" si="46"/>
        <v>0</v>
      </c>
      <c r="AC265" s="337">
        <f t="shared" si="47"/>
        <v>0</v>
      </c>
      <c r="AD265" s="337">
        <f t="shared" si="48"/>
        <v>0</v>
      </c>
    </row>
    <row r="266" spans="2:33" ht="21" customHeight="1" x14ac:dyDescent="0.3">
      <c r="B266" s="269"/>
      <c r="C266" s="341"/>
      <c r="D266" s="341"/>
      <c r="E266" s="215" t="str">
        <f t="shared" si="42"/>
        <v/>
      </c>
      <c r="F266" s="270"/>
      <c r="G266" s="271"/>
      <c r="H266" s="757"/>
      <c r="I266" s="758"/>
      <c r="J266" s="759"/>
      <c r="K266" s="760"/>
      <c r="L266" s="761"/>
      <c r="M266" s="761"/>
      <c r="N266" s="761"/>
      <c r="O266" s="762"/>
      <c r="P266" s="322"/>
      <c r="Q266" s="199">
        <v>21</v>
      </c>
      <c r="X266" s="372">
        <f>IF(AND(COUNT(B256:B271&gt;0),OR(NOT(C266=""),NOT(D266=""))),1,0)</f>
        <v>0</v>
      </c>
      <c r="Y266" s="337">
        <f t="shared" si="43"/>
        <v>0</v>
      </c>
      <c r="Z266" s="337">
        <f t="shared" si="44"/>
        <v>0</v>
      </c>
      <c r="AA266" s="337">
        <f t="shared" si="45"/>
        <v>0</v>
      </c>
      <c r="AB266" s="337">
        <f t="shared" si="46"/>
        <v>0</v>
      </c>
      <c r="AC266" s="337">
        <f t="shared" si="47"/>
        <v>0</v>
      </c>
      <c r="AD266" s="337">
        <f t="shared" si="48"/>
        <v>0</v>
      </c>
    </row>
    <row r="267" spans="2:33" ht="21" customHeight="1" x14ac:dyDescent="0.3">
      <c r="B267" s="269"/>
      <c r="C267" s="341"/>
      <c r="D267" s="341"/>
      <c r="E267" s="215" t="str">
        <f t="shared" si="42"/>
        <v/>
      </c>
      <c r="F267" s="270"/>
      <c r="G267" s="271"/>
      <c r="H267" s="757"/>
      <c r="I267" s="758"/>
      <c r="J267" s="759"/>
      <c r="K267" s="760"/>
      <c r="L267" s="761"/>
      <c r="M267" s="761"/>
      <c r="N267" s="761"/>
      <c r="O267" s="762"/>
      <c r="P267" s="322"/>
      <c r="Q267" s="199">
        <v>21</v>
      </c>
      <c r="R267" s="367"/>
      <c r="X267" s="372">
        <f>IF(AND(COUNT(B256:B271&gt;0),OR(NOT(C267=""),NOT(D267=""))),1,0)</f>
        <v>0</v>
      </c>
      <c r="Y267" s="337">
        <f t="shared" si="43"/>
        <v>0</v>
      </c>
      <c r="Z267" s="337">
        <f t="shared" si="44"/>
        <v>0</v>
      </c>
      <c r="AA267" s="337">
        <f t="shared" si="45"/>
        <v>0</v>
      </c>
      <c r="AB267" s="337">
        <f t="shared" si="46"/>
        <v>0</v>
      </c>
      <c r="AC267" s="337">
        <f t="shared" si="47"/>
        <v>0</v>
      </c>
      <c r="AD267" s="337">
        <f t="shared" si="48"/>
        <v>0</v>
      </c>
    </row>
    <row r="268" spans="2:33" ht="21" customHeight="1" x14ac:dyDescent="0.3">
      <c r="B268" s="269"/>
      <c r="C268" s="341"/>
      <c r="D268" s="341"/>
      <c r="E268" s="215" t="str">
        <f t="shared" si="42"/>
        <v/>
      </c>
      <c r="F268" s="270"/>
      <c r="G268" s="271"/>
      <c r="H268" s="757"/>
      <c r="I268" s="758"/>
      <c r="J268" s="759"/>
      <c r="K268" s="760"/>
      <c r="L268" s="761"/>
      <c r="M268" s="761"/>
      <c r="N268" s="761"/>
      <c r="O268" s="762"/>
      <c r="P268" s="322"/>
      <c r="Q268" s="199">
        <v>21</v>
      </c>
      <c r="R268" s="367"/>
      <c r="X268" s="372">
        <f>IF(AND(COUNT(B256:B271&gt;0),OR(NOT(C268=""),NOT(D268=""))),1,0)</f>
        <v>0</v>
      </c>
      <c r="Y268" s="337">
        <f t="shared" si="43"/>
        <v>0</v>
      </c>
      <c r="Z268" s="337">
        <f t="shared" si="44"/>
        <v>0</v>
      </c>
      <c r="AA268" s="337">
        <f t="shared" si="45"/>
        <v>0</v>
      </c>
      <c r="AB268" s="337">
        <f t="shared" si="46"/>
        <v>0</v>
      </c>
      <c r="AC268" s="337">
        <f t="shared" si="47"/>
        <v>0</v>
      </c>
      <c r="AD268" s="337">
        <f t="shared" si="48"/>
        <v>0</v>
      </c>
    </row>
    <row r="269" spans="2:33" ht="21" customHeight="1" x14ac:dyDescent="0.3">
      <c r="B269" s="269"/>
      <c r="C269" s="341"/>
      <c r="D269" s="341"/>
      <c r="E269" s="215" t="str">
        <f t="shared" si="42"/>
        <v/>
      </c>
      <c r="F269" s="270"/>
      <c r="G269" s="271"/>
      <c r="H269" s="757"/>
      <c r="I269" s="758"/>
      <c r="J269" s="759"/>
      <c r="K269" s="760"/>
      <c r="L269" s="761"/>
      <c r="M269" s="761"/>
      <c r="N269" s="761"/>
      <c r="O269" s="762"/>
      <c r="P269" s="322"/>
      <c r="Q269" s="199">
        <v>21</v>
      </c>
      <c r="X269" s="372">
        <f>IF(AND(COUNT(B256:B271&gt;0),OR(NOT(C269=""),NOT(D269=""))),1,0)</f>
        <v>0</v>
      </c>
      <c r="Y269" s="337">
        <f t="shared" si="43"/>
        <v>0</v>
      </c>
      <c r="Z269" s="337">
        <f t="shared" si="44"/>
        <v>0</v>
      </c>
      <c r="AA269" s="337">
        <f t="shared" si="45"/>
        <v>0</v>
      </c>
      <c r="AB269" s="337">
        <f t="shared" si="46"/>
        <v>0</v>
      </c>
      <c r="AC269" s="337">
        <f t="shared" si="47"/>
        <v>0</v>
      </c>
      <c r="AD269" s="337">
        <f t="shared" si="48"/>
        <v>0</v>
      </c>
    </row>
    <row r="270" spans="2:33" ht="21" customHeight="1" x14ac:dyDescent="0.3">
      <c r="B270" s="269"/>
      <c r="C270" s="341"/>
      <c r="D270" s="341"/>
      <c r="E270" s="215" t="str">
        <f t="shared" si="42"/>
        <v/>
      </c>
      <c r="F270" s="270"/>
      <c r="G270" s="271"/>
      <c r="H270" s="757"/>
      <c r="I270" s="758"/>
      <c r="J270" s="759"/>
      <c r="K270" s="760"/>
      <c r="L270" s="761"/>
      <c r="M270" s="761"/>
      <c r="N270" s="761"/>
      <c r="O270" s="762"/>
      <c r="P270" s="322"/>
      <c r="Q270" s="199">
        <v>21</v>
      </c>
      <c r="X270" s="372">
        <f>IF(AND(COUNT(B256:B271&gt;0),OR(NOT(C270=""),NOT(D270=""))),1,0)</f>
        <v>0</v>
      </c>
      <c r="Y270" s="337">
        <f t="shared" si="43"/>
        <v>0</v>
      </c>
      <c r="Z270" s="337">
        <f t="shared" si="44"/>
        <v>0</v>
      </c>
      <c r="AA270" s="337">
        <f t="shared" si="45"/>
        <v>0</v>
      </c>
      <c r="AB270" s="337">
        <f t="shared" si="46"/>
        <v>0</v>
      </c>
      <c r="AC270" s="337">
        <f t="shared" si="47"/>
        <v>0</v>
      </c>
      <c r="AD270" s="337">
        <f t="shared" si="48"/>
        <v>0</v>
      </c>
    </row>
    <row r="271" spans="2:33" ht="21" customHeight="1" thickBot="1" x14ac:dyDescent="0.35">
      <c r="B271" s="269"/>
      <c r="C271" s="341"/>
      <c r="D271" s="341"/>
      <c r="E271" s="215" t="str">
        <f t="shared" si="42"/>
        <v/>
      </c>
      <c r="F271" s="270"/>
      <c r="G271" s="271"/>
      <c r="H271" s="757"/>
      <c r="I271" s="758"/>
      <c r="J271" s="759"/>
      <c r="K271" s="760"/>
      <c r="L271" s="761"/>
      <c r="M271" s="761"/>
      <c r="N271" s="761"/>
      <c r="O271" s="762"/>
      <c r="P271" s="322"/>
      <c r="Q271" s="199">
        <v>21</v>
      </c>
      <c r="X271" s="373">
        <f>IF(AND(COUNT(B256:B271&gt;0),OR(NOT(C271=""),NOT(D271=""))),1,0)</f>
        <v>0</v>
      </c>
      <c r="Y271" s="374">
        <f t="shared" si="43"/>
        <v>0</v>
      </c>
      <c r="Z271" s="374">
        <f t="shared" si="44"/>
        <v>0</v>
      </c>
      <c r="AA271" s="374">
        <f t="shared" si="45"/>
        <v>0</v>
      </c>
      <c r="AB271" s="374">
        <f t="shared" si="46"/>
        <v>0</v>
      </c>
      <c r="AC271" s="374">
        <f t="shared" si="47"/>
        <v>0</v>
      </c>
      <c r="AD271" s="368">
        <f t="shared" si="48"/>
        <v>0</v>
      </c>
    </row>
    <row r="272" spans="2:33" ht="21" customHeight="1" thickBot="1" x14ac:dyDescent="0.35">
      <c r="B272" s="763" t="s">
        <v>65</v>
      </c>
      <c r="C272" s="764"/>
      <c r="D272" s="765"/>
      <c r="E272" s="215">
        <f>SUM(E256:E271)</f>
        <v>0</v>
      </c>
      <c r="F272" s="216">
        <f>SUM(F256:F271)</f>
        <v>0</v>
      </c>
      <c r="G272" s="217">
        <f>SUM(G256:G271)</f>
        <v>0</v>
      </c>
      <c r="H272" s="766" t="str">
        <f>IF(Y275=100,"",VLOOKUP(Y274,AE256:AG262,3,FALSE))</f>
        <v/>
      </c>
      <c r="I272" s="767"/>
      <c r="J272" s="767"/>
      <c r="K272" s="403" t="str">
        <f>IF(Y275=100,"","in Zeile")</f>
        <v/>
      </c>
      <c r="L272" s="383" t="str">
        <f>IF(Y275=100,"",Y275)</f>
        <v/>
      </c>
      <c r="M272" s="381"/>
      <c r="N272" s="381"/>
      <c r="O272" s="382"/>
      <c r="P272" s="322"/>
      <c r="Q272" s="199">
        <v>21</v>
      </c>
      <c r="X272" s="375"/>
      <c r="Y272" s="376">
        <f>IF(ISNA(MATCH(2,Y256:Y271,0)),100,MATCH(2,Y256:Y271,0))</f>
        <v>100</v>
      </c>
      <c r="Z272" s="376">
        <f>IF(ISNA(MATCH(3,Z256:Z271,0)),100,MATCH(3,Z256:Z271,0))</f>
        <v>100</v>
      </c>
      <c r="AA272" s="376">
        <f>IF(ISNA(MATCH(4,AA256:AA271,0)),100,MATCH(4,AA256:AA271,0))</f>
        <v>100</v>
      </c>
      <c r="AB272" s="376">
        <f>IF(ISNA(MATCH(5,AB256:AB271,0)),100,MATCH(5,AB256:AB271,0))</f>
        <v>100</v>
      </c>
      <c r="AC272" s="377">
        <f>IF(ISNA(MATCH(6,AC256:AC271,0)),100,MATCH(6,AC256:AC271,0))</f>
        <v>100</v>
      </c>
    </row>
    <row r="273" spans="2:32" ht="8.1" customHeight="1" x14ac:dyDescent="0.3">
      <c r="Q273" s="199">
        <v>8</v>
      </c>
      <c r="X273" s="220">
        <v>1</v>
      </c>
      <c r="Y273" s="220">
        <v>2</v>
      </c>
      <c r="Z273" s="369">
        <v>3</v>
      </c>
      <c r="AA273" s="220">
        <v>4</v>
      </c>
      <c r="AB273" s="220">
        <v>5</v>
      </c>
      <c r="AC273" s="220">
        <v>6</v>
      </c>
    </row>
    <row r="274" spans="2:32" ht="16.2" customHeight="1" x14ac:dyDescent="0.3">
      <c r="B274" s="172" t="s">
        <v>8</v>
      </c>
      <c r="C274" s="179"/>
      <c r="D274" s="179"/>
      <c r="E274" s="179"/>
      <c r="F274" s="179"/>
      <c r="G274" s="180"/>
      <c r="H274" s="175"/>
      <c r="I274" s="742" t="s">
        <v>281</v>
      </c>
      <c r="J274" s="743"/>
      <c r="K274" s="743"/>
      <c r="L274" s="743"/>
      <c r="M274" s="743"/>
      <c r="N274" s="743"/>
      <c r="O274" s="185"/>
      <c r="P274" s="321"/>
      <c r="Q274" s="199">
        <v>16</v>
      </c>
      <c r="V274" s="746" t="s">
        <v>262</v>
      </c>
      <c r="W274" s="747"/>
      <c r="X274" s="747"/>
      <c r="Y274" s="378">
        <f>MATCH(SMALL(X272:AC272,1),X272:AC272,0)</f>
        <v>2</v>
      </c>
      <c r="Z274" s="748"/>
      <c r="AA274" s="749"/>
      <c r="AB274" s="369"/>
      <c r="AC274" s="369"/>
      <c r="AD274" s="369"/>
      <c r="AE274" s="369"/>
      <c r="AF274" s="369"/>
    </row>
    <row r="275" spans="2:32" ht="17.100000000000001" customHeight="1" x14ac:dyDescent="0.3">
      <c r="B275" s="167" t="str">
        <f>IF(ISNA(VLOOKUP(K250,R257:V264,4,FALSE)),"",VLOOKUP(K250,R257:V264,4,FALSE))</f>
        <v/>
      </c>
      <c r="C275" s="750" t="s">
        <v>9</v>
      </c>
      <c r="D275" s="750"/>
      <c r="E275" s="173">
        <f>IF('1 Deckblatt St 2023-05-03'!$R$52=5,VLOOKUP(K250,R257:V264,2,FALSE),0)</f>
        <v>0</v>
      </c>
      <c r="F275" s="174" t="s">
        <v>170</v>
      </c>
      <c r="G275" s="169">
        <f>(E272*24)*E275</f>
        <v>0</v>
      </c>
      <c r="H275" s="175"/>
      <c r="I275" s="744"/>
      <c r="J275" s="745"/>
      <c r="K275" s="745"/>
      <c r="L275" s="745"/>
      <c r="M275" s="745"/>
      <c r="N275" s="745"/>
      <c r="O275" s="186"/>
      <c r="P275" s="321"/>
      <c r="Q275" s="199">
        <v>17</v>
      </c>
      <c r="V275" s="751" t="s">
        <v>260</v>
      </c>
      <c r="W275" s="752"/>
      <c r="X275" s="752"/>
      <c r="Y275" s="379">
        <f>SMALL(Y272:AC272,1)</f>
        <v>100</v>
      </c>
      <c r="Z275" s="753" t="s">
        <v>261</v>
      </c>
      <c r="AA275" s="754"/>
      <c r="AB275" s="369"/>
      <c r="AC275" s="369"/>
      <c r="AD275" s="369"/>
      <c r="AE275" s="369"/>
      <c r="AF275" s="369"/>
    </row>
    <row r="276" spans="2:32" ht="17.100000000000001" customHeight="1" x14ac:dyDescent="0.3">
      <c r="B276" s="167" t="str">
        <f>IF(ISNA(VLOOKUP(K250,R257:V264,5,FALSE)),"",VLOOKUP(K250,R257:V264,5,FALSE))</f>
        <v/>
      </c>
      <c r="C276" s="755" t="s">
        <v>169</v>
      </c>
      <c r="D276" s="755"/>
      <c r="E276" s="173">
        <f>IF(ISNA(VLOOKUP(K250,R257:V264,3,FALSE)),0,VLOOKUP(K250,R257:V264,3,FALSE))</f>
        <v>0</v>
      </c>
      <c r="F276" s="174" t="s">
        <v>61</v>
      </c>
      <c r="G276" s="170">
        <f>F272*E276</f>
        <v>0</v>
      </c>
      <c r="H276" s="111"/>
      <c r="I276" s="744"/>
      <c r="J276" s="745"/>
      <c r="K276" s="745"/>
      <c r="L276" s="745"/>
      <c r="M276" s="745"/>
      <c r="N276" s="745"/>
      <c r="O276" s="186"/>
      <c r="P276" s="321"/>
      <c r="Q276" s="199">
        <v>17</v>
      </c>
      <c r="R276" s="371"/>
      <c r="S276" s="756"/>
      <c r="T276" s="756"/>
      <c r="U276" s="370"/>
    </row>
    <row r="277" spans="2:32" ht="17.100000000000001" customHeight="1" thickBot="1" x14ac:dyDescent="0.3">
      <c r="B277" s="168" t="str">
        <f>IF(ISNA(VLOOKUP(K250,R257:V264,4,FALSE)),"",'2 Kosten-Zusammenstellung'!W$13)</f>
        <v/>
      </c>
      <c r="C277" s="730" t="s">
        <v>159</v>
      </c>
      <c r="D277" s="730"/>
      <c r="E277" s="730"/>
      <c r="F277" s="730"/>
      <c r="G277" s="171">
        <f>IF(ISNA(VLOOKUP(K250,R257:V264,4,FALSE)),0,G272)</f>
        <v>0</v>
      </c>
      <c r="H277" s="111"/>
      <c r="I277" s="731"/>
      <c r="J277" s="732"/>
      <c r="K277" s="219"/>
      <c r="L277" s="734"/>
      <c r="M277" s="734"/>
      <c r="N277" s="734"/>
      <c r="O277" s="206"/>
      <c r="Q277" s="199">
        <v>17</v>
      </c>
    </row>
    <row r="278" spans="2:32" ht="16.2" customHeight="1" thickTop="1" x14ac:dyDescent="0.25">
      <c r="B278" s="181"/>
      <c r="C278" s="735" t="s">
        <v>7</v>
      </c>
      <c r="D278" s="735"/>
      <c r="E278" s="735"/>
      <c r="F278" s="735"/>
      <c r="G278" s="737">
        <f>SUM(G275:G277)</f>
        <v>0</v>
      </c>
      <c r="H278" s="111"/>
      <c r="I278" s="733"/>
      <c r="J278" s="732"/>
      <c r="K278" s="219"/>
      <c r="L278" s="734"/>
      <c r="M278" s="734"/>
      <c r="N278" s="734"/>
      <c r="O278" s="206"/>
      <c r="Q278" s="199">
        <v>16</v>
      </c>
    </row>
    <row r="279" spans="2:32" ht="14.1" customHeight="1" x14ac:dyDescent="0.3">
      <c r="B279" s="208"/>
      <c r="C279" s="736"/>
      <c r="D279" s="736"/>
      <c r="E279" s="736"/>
      <c r="F279" s="736"/>
      <c r="G279" s="738"/>
      <c r="H279" s="183"/>
      <c r="I279" s="739" t="s">
        <v>10</v>
      </c>
      <c r="J279" s="740"/>
      <c r="K279" s="328"/>
      <c r="L279" s="741" t="s">
        <v>11</v>
      </c>
      <c r="M279" s="741"/>
      <c r="N279" s="741"/>
      <c r="O279" s="205"/>
      <c r="Q279" s="199">
        <v>14</v>
      </c>
    </row>
    <row r="280" spans="2:32" ht="10.199999999999999" customHeight="1" thickBot="1" x14ac:dyDescent="0.35">
      <c r="B280" s="329"/>
      <c r="C280" s="329"/>
      <c r="D280" s="329"/>
      <c r="E280" s="329"/>
      <c r="F280" s="329"/>
      <c r="G280" s="329"/>
      <c r="H280" s="330"/>
      <c r="I280" s="331"/>
      <c r="J280" s="331"/>
      <c r="K280" s="332"/>
      <c r="L280" s="332"/>
      <c r="M280" s="332"/>
      <c r="N280" s="332"/>
      <c r="O280" s="333"/>
      <c r="Q280" s="199">
        <v>10</v>
      </c>
    </row>
    <row r="281" spans="2:32" ht="10.199999999999999" customHeight="1" x14ac:dyDescent="0.3">
      <c r="Q281" s="199">
        <v>10</v>
      </c>
    </row>
    <row r="282" spans="2:32" ht="8.1" customHeight="1" x14ac:dyDescent="0.3">
      <c r="B282" s="201"/>
      <c r="C282" s="202"/>
      <c r="D282" s="202"/>
      <c r="E282" s="202"/>
      <c r="F282" s="202"/>
      <c r="G282" s="202"/>
      <c r="H282" s="202"/>
      <c r="I282" s="202"/>
      <c r="J282" s="202"/>
      <c r="K282" s="202"/>
      <c r="L282" s="202"/>
      <c r="M282" s="202"/>
      <c r="N282" s="202"/>
      <c r="O282" s="203"/>
      <c r="Q282" s="199">
        <v>8</v>
      </c>
      <c r="X282" s="342"/>
      <c r="Y282" s="342"/>
      <c r="Z282" s="342"/>
      <c r="AA282" s="342"/>
      <c r="AB282" s="342"/>
      <c r="AC282" s="342"/>
      <c r="AD282" s="342"/>
    </row>
    <row r="283" spans="2:32" ht="24" customHeight="1" x14ac:dyDescent="0.3">
      <c r="B283" s="781" t="s">
        <v>0</v>
      </c>
      <c r="C283" s="782"/>
      <c r="D283" s="782"/>
      <c r="E283" s="782"/>
      <c r="F283" s="782"/>
      <c r="G283" s="782"/>
      <c r="H283" s="782"/>
      <c r="I283" s="782"/>
      <c r="J283" s="782"/>
      <c r="K283" s="782"/>
      <c r="L283" s="782"/>
      <c r="M283" s="599" t="str">
        <f>IF(Kostenstelle="","",Kostenstelle)</f>
        <v/>
      </c>
      <c r="N283" s="601"/>
      <c r="O283" s="326"/>
      <c r="P283" s="183"/>
      <c r="Q283" s="199">
        <v>24</v>
      </c>
      <c r="X283" s="783" t="s">
        <v>230</v>
      </c>
      <c r="Y283" s="783" t="s">
        <v>257</v>
      </c>
      <c r="Z283" s="783" t="s">
        <v>258</v>
      </c>
      <c r="AA283" s="783" t="s">
        <v>231</v>
      </c>
      <c r="AB283" s="776" t="s">
        <v>259</v>
      </c>
      <c r="AC283" s="776" t="s">
        <v>255</v>
      </c>
      <c r="AD283" s="779" t="s">
        <v>256</v>
      </c>
    </row>
    <row r="284" spans="2:32" ht="18" customHeight="1" x14ac:dyDescent="0.3">
      <c r="B284" s="804" t="s">
        <v>97</v>
      </c>
      <c r="C284" s="805"/>
      <c r="D284" s="806" t="str">
        <f>IF(Lehrgang="","",Lehrgang)</f>
        <v/>
      </c>
      <c r="E284" s="806"/>
      <c r="F284" s="806"/>
      <c r="G284" s="806"/>
      <c r="H284" s="806"/>
      <c r="I284" s="806"/>
      <c r="J284" s="806"/>
      <c r="K284" s="806"/>
      <c r="L284" s="806"/>
      <c r="M284" s="807" t="s">
        <v>1</v>
      </c>
      <c r="N284" s="807"/>
      <c r="O284" s="206"/>
      <c r="Q284" s="199">
        <v>18</v>
      </c>
      <c r="X284" s="783"/>
      <c r="Y284" s="783"/>
      <c r="Z284" s="783"/>
      <c r="AA284" s="783"/>
      <c r="AB284" s="777"/>
      <c r="AC284" s="777"/>
      <c r="AD284" s="779"/>
    </row>
    <row r="285" spans="2:32" ht="8.1" customHeight="1" x14ac:dyDescent="0.3">
      <c r="B285" s="325"/>
      <c r="C285" s="207"/>
      <c r="O285" s="206"/>
      <c r="Q285" s="199">
        <v>8</v>
      </c>
      <c r="X285" s="783"/>
      <c r="Y285" s="783"/>
      <c r="Z285" s="783"/>
      <c r="AA285" s="783"/>
      <c r="AB285" s="777"/>
      <c r="AC285" s="777"/>
      <c r="AD285" s="779"/>
    </row>
    <row r="286" spans="2:32" ht="16.2" customHeight="1" x14ac:dyDescent="0.3">
      <c r="B286" s="808" t="s">
        <v>160</v>
      </c>
      <c r="C286" s="809"/>
      <c r="D286" s="810" t="str">
        <f>IF(LG_Lokation="","",LG_Lokation)</f>
        <v/>
      </c>
      <c r="E286" s="810"/>
      <c r="F286" s="339" t="s">
        <v>14</v>
      </c>
      <c r="G286" s="811" t="str">
        <f>IF(Ort="","",Ort)</f>
        <v/>
      </c>
      <c r="H286" s="811"/>
      <c r="I286" s="811"/>
      <c r="J286" s="339" t="s">
        <v>186</v>
      </c>
      <c r="K286" s="812" t="str">
        <f>IF(Datum_vom="","",Datum_vom)</f>
        <v/>
      </c>
      <c r="L286" s="812"/>
      <c r="M286" s="339" t="s">
        <v>187</v>
      </c>
      <c r="N286" s="391" t="str">
        <f>IF(Datum_bis="","",Datum_bis)</f>
        <v/>
      </c>
      <c r="O286" s="76"/>
      <c r="P286" s="183"/>
      <c r="Q286" s="199">
        <v>16</v>
      </c>
      <c r="X286" s="783"/>
      <c r="Y286" s="783"/>
      <c r="Z286" s="783"/>
      <c r="AA286" s="783"/>
      <c r="AB286" s="777"/>
      <c r="AC286" s="777"/>
      <c r="AD286" s="779"/>
    </row>
    <row r="287" spans="2:32" ht="8.1" customHeight="1" x14ac:dyDescent="0.3">
      <c r="B287" s="208"/>
      <c r="C287" s="209"/>
      <c r="D287" s="209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5"/>
      <c r="Q287" s="199">
        <v>8</v>
      </c>
      <c r="X287" s="783"/>
      <c r="Y287" s="783"/>
      <c r="Z287" s="783"/>
      <c r="AA287" s="783"/>
      <c r="AB287" s="777"/>
      <c r="AC287" s="777"/>
      <c r="AD287" s="779"/>
    </row>
    <row r="288" spans="2:32" ht="8.1" customHeight="1" x14ac:dyDescent="0.3">
      <c r="B288" s="201"/>
      <c r="D288" s="210"/>
      <c r="O288" s="206"/>
      <c r="Q288" s="199">
        <v>8</v>
      </c>
      <c r="X288" s="783"/>
      <c r="Y288" s="783"/>
      <c r="Z288" s="783"/>
      <c r="AA288" s="783"/>
      <c r="AB288" s="777"/>
      <c r="AC288" s="777"/>
      <c r="AD288" s="779"/>
    </row>
    <row r="289" spans="2:33" ht="16.2" customHeight="1" x14ac:dyDescent="0.3">
      <c r="B289" s="813" t="s">
        <v>171</v>
      </c>
      <c r="C289" s="814"/>
      <c r="D289" s="815" t="str">
        <f>IF('1 Deckblatt St 2023-05-03'!$F$53="","",CONCATENATE('1 Deckblatt St 2023-05-03'!$G$53," ",'1 Deckblatt St 2023-05-03'!$F$53))</f>
        <v/>
      </c>
      <c r="E289" s="815"/>
      <c r="F289" s="815"/>
      <c r="G289" s="815"/>
      <c r="H289" s="182"/>
      <c r="I289" s="182"/>
      <c r="J289" s="211" t="s">
        <v>99</v>
      </c>
      <c r="K289" s="324">
        <v>8</v>
      </c>
      <c r="O289" s="184"/>
      <c r="P289" s="320"/>
      <c r="Q289" s="199">
        <v>16</v>
      </c>
      <c r="X289" s="783"/>
      <c r="Y289" s="783"/>
      <c r="Z289" s="783"/>
      <c r="AA289" s="783"/>
      <c r="AB289" s="777"/>
      <c r="AC289" s="777"/>
      <c r="AD289" s="779"/>
    </row>
    <row r="290" spans="2:33" ht="16.2" customHeight="1" x14ac:dyDescent="0.3">
      <c r="B290" s="813" t="s">
        <v>172</v>
      </c>
      <c r="C290" s="814"/>
      <c r="D290" s="816" t="str">
        <f>IF('1 Deckblatt St 2023-05-03'!$H$53="","",'1 Deckblatt St 2023-05-03'!$H$53)</f>
        <v/>
      </c>
      <c r="E290" s="816"/>
      <c r="F290" s="816"/>
      <c r="G290" s="816"/>
      <c r="H290" s="182"/>
      <c r="I290" s="182"/>
      <c r="J290" s="211" t="s">
        <v>165</v>
      </c>
      <c r="K290" s="780" t="str">
        <f>IF('1 Deckblatt St 2023-05-03'!$R$53=0,"",IF('1 Deckblatt St 2023-05-03'!$R$53=1,"F: Trainer-Angabe auf Blatt 1 fehlt",IF('1 Deckblatt St 2023-05-03'!$R$53=6,"F: Honorar-Angabe auf Blatt 1 ist falsch",'1 Deckblatt St 2023-05-03'!$J$53)))</f>
        <v/>
      </c>
      <c r="L290" s="780"/>
      <c r="M290" s="780"/>
      <c r="N290" s="780"/>
      <c r="O290" s="184"/>
      <c r="P290" s="320"/>
      <c r="Q290" s="199">
        <v>16</v>
      </c>
      <c r="X290" s="783"/>
      <c r="Y290" s="783"/>
      <c r="Z290" s="783"/>
      <c r="AA290" s="783"/>
      <c r="AB290" s="777"/>
      <c r="AC290" s="777"/>
      <c r="AD290" s="779"/>
    </row>
    <row r="291" spans="2:33" ht="8.1" customHeight="1" x14ac:dyDescent="0.3">
      <c r="B291" s="208"/>
      <c r="C291" s="209"/>
      <c r="D291" s="221"/>
      <c r="E291" s="221"/>
      <c r="F291" s="221"/>
      <c r="G291" s="221"/>
      <c r="H291" s="209"/>
      <c r="I291" s="209"/>
      <c r="J291" s="209"/>
      <c r="K291" s="209"/>
      <c r="L291" s="209"/>
      <c r="M291" s="209"/>
      <c r="N291" s="209"/>
      <c r="O291" s="205"/>
      <c r="Q291" s="199">
        <v>8</v>
      </c>
      <c r="X291" s="783"/>
      <c r="Y291" s="783"/>
      <c r="Z291" s="783"/>
      <c r="AA291" s="783"/>
      <c r="AB291" s="777"/>
      <c r="AC291" s="777"/>
      <c r="AD291" s="779"/>
    </row>
    <row r="292" spans="2:33" ht="8.1" customHeight="1" x14ac:dyDescent="0.3">
      <c r="Q292" s="199">
        <v>8</v>
      </c>
      <c r="X292" s="783"/>
      <c r="Y292" s="783"/>
      <c r="Z292" s="783"/>
      <c r="AA292" s="783"/>
      <c r="AB292" s="777"/>
      <c r="AC292" s="777"/>
      <c r="AD292" s="779"/>
    </row>
    <row r="293" spans="2:33" ht="15" customHeight="1" x14ac:dyDescent="0.3">
      <c r="B293" s="784" t="s">
        <v>38</v>
      </c>
      <c r="C293" s="784" t="s">
        <v>157</v>
      </c>
      <c r="D293" s="784"/>
      <c r="E293" s="784"/>
      <c r="F293" s="784" t="s">
        <v>164</v>
      </c>
      <c r="G293" s="784"/>
      <c r="H293" s="786" t="s">
        <v>227</v>
      </c>
      <c r="I293" s="787"/>
      <c r="J293" s="788"/>
      <c r="K293" s="795" t="s">
        <v>158</v>
      </c>
      <c r="L293" s="796"/>
      <c r="M293" s="796"/>
      <c r="N293" s="796"/>
      <c r="O293" s="797"/>
      <c r="P293" s="213"/>
      <c r="Q293" s="199">
        <v>15</v>
      </c>
      <c r="R293" s="335"/>
      <c r="S293" s="336"/>
      <c r="T293" s="336"/>
      <c r="U293" s="335"/>
      <c r="V293" s="335"/>
      <c r="W293" s="335"/>
      <c r="X293" s="783"/>
      <c r="Y293" s="783"/>
      <c r="Z293" s="783"/>
      <c r="AA293" s="783"/>
      <c r="AB293" s="777"/>
      <c r="AC293" s="777"/>
      <c r="AD293" s="779"/>
      <c r="AE293" s="771" t="s">
        <v>247</v>
      </c>
      <c r="AF293" s="771"/>
      <c r="AG293" s="772"/>
    </row>
    <row r="294" spans="2:33" ht="15" customHeight="1" thickBot="1" x14ac:dyDescent="0.35">
      <c r="B294" s="785"/>
      <c r="C294" s="390" t="s">
        <v>144</v>
      </c>
      <c r="D294" s="390" t="s">
        <v>145</v>
      </c>
      <c r="E294" s="390" t="s">
        <v>163</v>
      </c>
      <c r="F294" s="390" t="s">
        <v>62</v>
      </c>
      <c r="G294" s="390" t="s">
        <v>28</v>
      </c>
      <c r="H294" s="789"/>
      <c r="I294" s="790"/>
      <c r="J294" s="791"/>
      <c r="K294" s="798"/>
      <c r="L294" s="799"/>
      <c r="M294" s="799"/>
      <c r="N294" s="799"/>
      <c r="O294" s="800"/>
      <c r="P294" s="213"/>
      <c r="Q294" s="199">
        <v>15</v>
      </c>
      <c r="R294" s="335"/>
      <c r="S294" s="336"/>
      <c r="T294" s="336"/>
      <c r="U294" s="335"/>
      <c r="V294" s="335"/>
      <c r="W294" s="335"/>
      <c r="X294" s="783"/>
      <c r="Y294" s="783"/>
      <c r="Z294" s="783"/>
      <c r="AA294" s="783"/>
      <c r="AB294" s="778"/>
      <c r="AC294" s="778"/>
      <c r="AD294" s="779"/>
      <c r="AE294" s="335"/>
      <c r="AF294" s="335"/>
      <c r="AG294" s="335"/>
    </row>
    <row r="295" spans="2:33" ht="12" customHeight="1" thickBot="1" x14ac:dyDescent="0.35">
      <c r="B295" s="214" t="s">
        <v>166</v>
      </c>
      <c r="C295" s="214" t="s">
        <v>167</v>
      </c>
      <c r="D295" s="214" t="s">
        <v>167</v>
      </c>
      <c r="E295" s="214" t="s">
        <v>167</v>
      </c>
      <c r="F295" s="214" t="s">
        <v>168</v>
      </c>
      <c r="G295" s="327" t="s">
        <v>226</v>
      </c>
      <c r="H295" s="792"/>
      <c r="I295" s="793"/>
      <c r="J295" s="794"/>
      <c r="K295" s="801"/>
      <c r="L295" s="802"/>
      <c r="M295" s="802"/>
      <c r="N295" s="802"/>
      <c r="O295" s="803"/>
      <c r="P295" s="213"/>
      <c r="Q295" s="199">
        <v>12</v>
      </c>
      <c r="U295" s="773" t="s">
        <v>181</v>
      </c>
      <c r="V295" s="773"/>
      <c r="X295" s="340" t="s">
        <v>244</v>
      </c>
      <c r="Y295" s="340">
        <v>2</v>
      </c>
      <c r="Z295" s="366" t="s">
        <v>52</v>
      </c>
      <c r="AA295" s="340">
        <v>4</v>
      </c>
      <c r="AB295" s="340">
        <v>5</v>
      </c>
      <c r="AC295" s="340">
        <v>6</v>
      </c>
      <c r="AD295" s="355"/>
      <c r="AE295" s="774" t="s">
        <v>248</v>
      </c>
      <c r="AF295" s="775"/>
      <c r="AG295" s="365" t="s">
        <v>246</v>
      </c>
    </row>
    <row r="296" spans="2:33" ht="21" customHeight="1" x14ac:dyDescent="0.3">
      <c r="B296" s="269"/>
      <c r="C296" s="341"/>
      <c r="D296" s="341"/>
      <c r="E296" s="215" t="str">
        <f>IF(AND(X296=1,AD296=0),D296-C296,"")</f>
        <v/>
      </c>
      <c r="F296" s="270"/>
      <c r="G296" s="271"/>
      <c r="H296" s="757"/>
      <c r="I296" s="758"/>
      <c r="J296" s="759"/>
      <c r="K296" s="760"/>
      <c r="L296" s="761"/>
      <c r="M296" s="761"/>
      <c r="N296" s="761"/>
      <c r="O296" s="762"/>
      <c r="P296" s="322"/>
      <c r="Q296" s="199">
        <v>21</v>
      </c>
      <c r="R296" s="68" t="s">
        <v>120</v>
      </c>
      <c r="S296" s="188" t="s">
        <v>121</v>
      </c>
      <c r="T296" s="189" t="s">
        <v>61</v>
      </c>
      <c r="U296" s="337" t="s">
        <v>9</v>
      </c>
      <c r="V296" s="337" t="s">
        <v>90</v>
      </c>
      <c r="X296" s="372">
        <f>IF(AND(COUNT(B296:B311&gt;0),OR(NOT(C296=""),NOT(D296=""))),1,0)</f>
        <v>0</v>
      </c>
      <c r="Y296" s="337">
        <f>IF(X296=0,0,IF(C296="",2,0))</f>
        <v>0</v>
      </c>
      <c r="Z296" s="337">
        <f>IF(X296=0,0,IF(D296="",3,0))</f>
        <v>0</v>
      </c>
      <c r="AA296" s="337">
        <f>IF(X296=0,0,IF(D296&lt;C296,4,0))</f>
        <v>0</v>
      </c>
      <c r="AB296" s="337">
        <f>IF(X296=0,0,IF(OR(ISERROR(HOUR(C296)),ISERROR(HOUR(D296))),2,IF(AND(DAY(C296)=0,MONTH(C296)=1,YEAR(C296)=1900,DAY(D296)=0,MONTH(D296)=1,YEAR(D296)=1900),0,5)))</f>
        <v>0</v>
      </c>
      <c r="AC296" s="337">
        <f>IF(X296=0,0,IF(B296="",IF(C296&lt;D295,6,0),0))</f>
        <v>0</v>
      </c>
      <c r="AD296" s="353">
        <f>IF(AND(X296=1,NOT(AND(Z296=0,AA296=0,AB296=0,AC296=0))),1,0)</f>
        <v>0</v>
      </c>
      <c r="AE296" s="362">
        <v>0</v>
      </c>
      <c r="AF296" s="363" t="s">
        <v>184</v>
      </c>
      <c r="AG296" s="364"/>
    </row>
    <row r="297" spans="2:33" ht="21" customHeight="1" x14ac:dyDescent="0.3">
      <c r="B297" s="269"/>
      <c r="C297" s="341"/>
      <c r="D297" s="341"/>
      <c r="E297" s="215" t="str">
        <f t="shared" ref="E297:E311" si="49">IF(AND(X297=1,AD297=0),D297-C297,"")</f>
        <v/>
      </c>
      <c r="F297" s="270"/>
      <c r="G297" s="271"/>
      <c r="H297" s="757"/>
      <c r="I297" s="758"/>
      <c r="J297" s="759"/>
      <c r="K297" s="760"/>
      <c r="L297" s="761"/>
      <c r="M297" s="761"/>
      <c r="N297" s="761"/>
      <c r="O297" s="762"/>
      <c r="P297" s="322"/>
      <c r="Q297" s="199">
        <v>21</v>
      </c>
      <c r="R297" s="187" t="str">
        <f>'1 Deckblatt St 2023-05-03'!$I$81</f>
        <v>TTBW  hauptamtl. Trainer</v>
      </c>
      <c r="S297" s="188" t="str">
        <f>'2 Kosten-Zusammenstellung'!$F$38</f>
        <v>N/A</v>
      </c>
      <c r="T297" s="189">
        <f>'2 Kosten-Zusammenstellung'!$H$38</f>
        <v>0.3</v>
      </c>
      <c r="U297" s="393" t="s">
        <v>264</v>
      </c>
      <c r="V297" s="337" t="str">
        <f>'2 Kosten-Zusammenstellung'!$W$15</f>
        <v>2562</v>
      </c>
      <c r="X297" s="372">
        <f>IF(AND(COUNT(B296:B311&gt;0),OR(NOT(C297=""),NOT(D297=""))),1,0)</f>
        <v>0</v>
      </c>
      <c r="Y297" s="337">
        <f t="shared" ref="Y297:Y311" si="50">IF(X297=0,0,IF(C297="",2,0))</f>
        <v>0</v>
      </c>
      <c r="Z297" s="337">
        <f t="shared" ref="Z297:Z311" si="51">IF(X297=0,0,IF(D297="",3,0))</f>
        <v>0</v>
      </c>
      <c r="AA297" s="337">
        <f t="shared" ref="AA297:AA311" si="52">IF(X297=0,0,IF(D297&lt;C297,4,0))</f>
        <v>0</v>
      </c>
      <c r="AB297" s="337">
        <f t="shared" ref="AB297:AB311" si="53">IF(X297=0,0,IF(OR(ISERROR(HOUR(C297)),ISERROR(HOUR(D297))),2,IF(AND(DAY(C297)=0,MONTH(C297)=1,YEAR(C297)=1900,DAY(D297)=0,MONTH(D297)=1,YEAR(D297)=1900),0,5)))</f>
        <v>0</v>
      </c>
      <c r="AC297" s="337">
        <f t="shared" ref="AC297:AC311" si="54">IF(X297=0,0,IF(B297="",IF(C297&lt;D296,6,0),0))</f>
        <v>0</v>
      </c>
      <c r="AD297" s="353">
        <f t="shared" ref="AD297:AD311" si="55">IF(AND(X297=1,NOT(AND(Z297=0,AA297=0,AB297=0,AC297=0))),1,0)</f>
        <v>0</v>
      </c>
      <c r="AE297" s="356">
        <v>1</v>
      </c>
      <c r="AF297" s="354" t="s">
        <v>185</v>
      </c>
      <c r="AG297" s="357"/>
    </row>
    <row r="298" spans="2:33" ht="21" customHeight="1" x14ac:dyDescent="0.3">
      <c r="B298" s="269"/>
      <c r="C298" s="341"/>
      <c r="D298" s="341"/>
      <c r="E298" s="215" t="str">
        <f t="shared" si="49"/>
        <v/>
      </c>
      <c r="F298" s="270"/>
      <c r="G298" s="271"/>
      <c r="H298" s="757"/>
      <c r="I298" s="758"/>
      <c r="J298" s="759"/>
      <c r="K298" s="760"/>
      <c r="L298" s="761"/>
      <c r="M298" s="761"/>
      <c r="N298" s="761"/>
      <c r="O298" s="762"/>
      <c r="P298" s="322"/>
      <c r="Q298" s="199">
        <v>21</v>
      </c>
      <c r="R298" s="187" t="str">
        <f>'1 Deckblatt St 2023-05-03'!$I$82</f>
        <v>TTBW  Honorar-Trainer</v>
      </c>
      <c r="S298" s="188">
        <f>'2 Kosten-Zusammenstellung'!$F$39</f>
        <v>16</v>
      </c>
      <c r="T298" s="189">
        <f>'2 Kosten-Zusammenstellung'!$H$39</f>
        <v>0.25</v>
      </c>
      <c r="U298" s="337" t="str">
        <f>'2 Kosten-Zusammenstellung'!$W$9</f>
        <v>2512</v>
      </c>
      <c r="V298" s="337" t="str">
        <f>'2 Kosten-Zusammenstellung'!$W$14</f>
        <v>2561</v>
      </c>
      <c r="X298" s="372">
        <f>IF(AND(COUNT(B296:B311&gt;0),OR(NOT(C298=""),NOT(D298=""))),1,0)</f>
        <v>0</v>
      </c>
      <c r="Y298" s="337">
        <f t="shared" si="50"/>
        <v>0</v>
      </c>
      <c r="Z298" s="337">
        <f t="shared" si="51"/>
        <v>0</v>
      </c>
      <c r="AA298" s="337">
        <f t="shared" si="52"/>
        <v>0</v>
      </c>
      <c r="AB298" s="337">
        <f t="shared" si="53"/>
        <v>0</v>
      </c>
      <c r="AC298" s="337">
        <f t="shared" si="54"/>
        <v>0</v>
      </c>
      <c r="AD298" s="353">
        <f t="shared" si="55"/>
        <v>0</v>
      </c>
      <c r="AE298" s="356">
        <v>2</v>
      </c>
      <c r="AF298" s="354" t="s">
        <v>245</v>
      </c>
      <c r="AG298" s="357" t="s">
        <v>249</v>
      </c>
    </row>
    <row r="299" spans="2:33" ht="21" customHeight="1" x14ac:dyDescent="0.3">
      <c r="B299" s="269"/>
      <c r="C299" s="341"/>
      <c r="D299" s="341"/>
      <c r="E299" s="215" t="str">
        <f t="shared" si="49"/>
        <v/>
      </c>
      <c r="F299" s="270"/>
      <c r="G299" s="271"/>
      <c r="H299" s="768"/>
      <c r="I299" s="769"/>
      <c r="J299" s="770"/>
      <c r="K299" s="760"/>
      <c r="L299" s="761"/>
      <c r="M299" s="761"/>
      <c r="N299" s="761"/>
      <c r="O299" s="762"/>
      <c r="P299" s="322"/>
      <c r="Q299" s="199">
        <v>21</v>
      </c>
      <c r="R299" s="187" t="str">
        <f>'1 Deckblatt St 2023-05-03'!$I$83</f>
        <v>Trainer, A-Lizenz</v>
      </c>
      <c r="S299" s="188">
        <f>'2 Kosten-Zusammenstellung'!$F$40</f>
        <v>14</v>
      </c>
      <c r="T299" s="189">
        <f>'2 Kosten-Zusammenstellung'!$H$40</f>
        <v>0.25</v>
      </c>
      <c r="U299" s="337" t="str">
        <f>'2 Kosten-Zusammenstellung'!$W$10</f>
        <v>2513</v>
      </c>
      <c r="V299" s="337" t="str">
        <f>'2 Kosten-Zusammenstellung'!$W$14</f>
        <v>2561</v>
      </c>
      <c r="X299" s="372">
        <f>IF(AND(COUNT(B296:B311&gt;0),OR(NOT(C299=""),NOT(D299=""))),1,0)</f>
        <v>0</v>
      </c>
      <c r="Y299" s="337">
        <f t="shared" si="50"/>
        <v>0</v>
      </c>
      <c r="Z299" s="337">
        <f t="shared" si="51"/>
        <v>0</v>
      </c>
      <c r="AA299" s="337">
        <f t="shared" si="52"/>
        <v>0</v>
      </c>
      <c r="AB299" s="337">
        <f t="shared" si="53"/>
        <v>0</v>
      </c>
      <c r="AC299" s="337">
        <f t="shared" si="54"/>
        <v>0</v>
      </c>
      <c r="AD299" s="353">
        <f t="shared" si="55"/>
        <v>0</v>
      </c>
      <c r="AE299" s="356">
        <v>3</v>
      </c>
      <c r="AF299" s="354" t="s">
        <v>252</v>
      </c>
      <c r="AG299" s="358" t="s">
        <v>250</v>
      </c>
    </row>
    <row r="300" spans="2:33" ht="21" customHeight="1" x14ac:dyDescent="0.3">
      <c r="B300" s="269"/>
      <c r="C300" s="341"/>
      <c r="D300" s="341"/>
      <c r="E300" s="215" t="str">
        <f t="shared" si="49"/>
        <v/>
      </c>
      <c r="F300" s="270"/>
      <c r="G300" s="271"/>
      <c r="H300" s="757"/>
      <c r="I300" s="758"/>
      <c r="J300" s="759"/>
      <c r="K300" s="760"/>
      <c r="L300" s="761"/>
      <c r="M300" s="761"/>
      <c r="N300" s="761"/>
      <c r="O300" s="762"/>
      <c r="P300" s="322"/>
      <c r="Q300" s="199">
        <v>21</v>
      </c>
      <c r="R300" s="187" t="str">
        <f>'1 Deckblatt St 2023-05-03'!$I$84</f>
        <v>Trainer, B-Lizenz</v>
      </c>
      <c r="S300" s="188">
        <f>'2 Kosten-Zusammenstellung'!$F$41</f>
        <v>13</v>
      </c>
      <c r="T300" s="189">
        <f>'2 Kosten-Zusammenstellung'!$H$41</f>
        <v>0.25</v>
      </c>
      <c r="U300" s="337" t="str">
        <f>'2 Kosten-Zusammenstellung'!$W$11</f>
        <v>2514</v>
      </c>
      <c r="V300" s="337" t="str">
        <f>'2 Kosten-Zusammenstellung'!$W$14</f>
        <v>2561</v>
      </c>
      <c r="X300" s="372">
        <f>IF(AND(COUNT(B296:B311&gt;0),OR(NOT(C300=""),NOT(D300=""))),1,0)</f>
        <v>0</v>
      </c>
      <c r="Y300" s="337">
        <f t="shared" si="50"/>
        <v>0</v>
      </c>
      <c r="Z300" s="337">
        <f t="shared" si="51"/>
        <v>0</v>
      </c>
      <c r="AA300" s="337">
        <f t="shared" si="52"/>
        <v>0</v>
      </c>
      <c r="AB300" s="337">
        <f t="shared" si="53"/>
        <v>0</v>
      </c>
      <c r="AC300" s="337">
        <f t="shared" si="54"/>
        <v>0</v>
      </c>
      <c r="AD300" s="353">
        <f t="shared" si="55"/>
        <v>0</v>
      </c>
      <c r="AE300" s="356">
        <v>4</v>
      </c>
      <c r="AF300" s="354" t="s">
        <v>183</v>
      </c>
      <c r="AG300" s="357" t="s">
        <v>251</v>
      </c>
    </row>
    <row r="301" spans="2:33" ht="21" customHeight="1" x14ac:dyDescent="0.3">
      <c r="B301" s="269"/>
      <c r="C301" s="341"/>
      <c r="D301" s="341"/>
      <c r="E301" s="215" t="str">
        <f t="shared" si="49"/>
        <v/>
      </c>
      <c r="F301" s="270"/>
      <c r="G301" s="271"/>
      <c r="H301" s="757"/>
      <c r="I301" s="758"/>
      <c r="J301" s="759"/>
      <c r="K301" s="760"/>
      <c r="L301" s="761"/>
      <c r="M301" s="761"/>
      <c r="N301" s="761"/>
      <c r="O301" s="762"/>
      <c r="P301" s="322"/>
      <c r="Q301" s="199">
        <v>21</v>
      </c>
      <c r="R301" s="187" t="str">
        <f>'1 Deckblatt St 2023-05-03'!$I$85</f>
        <v>Trainer, C-Lizenz</v>
      </c>
      <c r="S301" s="188">
        <f>'2 Kosten-Zusammenstellung'!$F$42</f>
        <v>10</v>
      </c>
      <c r="T301" s="189">
        <f>'2 Kosten-Zusammenstellung'!$H$42</f>
        <v>0.25</v>
      </c>
      <c r="U301" s="338" t="str">
        <f>'2 Kosten-Zusammenstellung'!$W$12</f>
        <v>2515</v>
      </c>
      <c r="V301" s="337" t="str">
        <f>'2 Kosten-Zusammenstellung'!$W$14</f>
        <v>2561</v>
      </c>
      <c r="X301" s="372">
        <f>IF(AND(COUNT(B296:B311&gt;0),OR(NOT(C301=""),NOT(D301=""))),1,0)</f>
        <v>0</v>
      </c>
      <c r="Y301" s="337">
        <f t="shared" si="50"/>
        <v>0</v>
      </c>
      <c r="Z301" s="337">
        <f t="shared" si="51"/>
        <v>0</v>
      </c>
      <c r="AA301" s="337">
        <f t="shared" si="52"/>
        <v>0</v>
      </c>
      <c r="AB301" s="337">
        <f t="shared" si="53"/>
        <v>0</v>
      </c>
      <c r="AC301" s="337">
        <f t="shared" si="54"/>
        <v>0</v>
      </c>
      <c r="AD301" s="353">
        <f t="shared" si="55"/>
        <v>0</v>
      </c>
      <c r="AE301" s="356">
        <v>5</v>
      </c>
      <c r="AF301" s="354" t="s">
        <v>182</v>
      </c>
      <c r="AG301" s="357" t="s">
        <v>253</v>
      </c>
    </row>
    <row r="302" spans="2:33" ht="21" customHeight="1" thickBot="1" x14ac:dyDescent="0.35">
      <c r="B302" s="269"/>
      <c r="C302" s="341"/>
      <c r="D302" s="341"/>
      <c r="E302" s="215" t="str">
        <f t="shared" si="49"/>
        <v/>
      </c>
      <c r="F302" s="270"/>
      <c r="G302" s="271"/>
      <c r="H302" s="757"/>
      <c r="I302" s="758"/>
      <c r="J302" s="759"/>
      <c r="K302" s="760"/>
      <c r="L302" s="761"/>
      <c r="M302" s="761"/>
      <c r="N302" s="761"/>
      <c r="O302" s="762"/>
      <c r="P302" s="322"/>
      <c r="Q302" s="199">
        <v>21</v>
      </c>
      <c r="R302" s="187" t="str">
        <f>'1 Deckblatt St 2023-05-03'!$I$86</f>
        <v>Physiotherapeut</v>
      </c>
      <c r="S302" s="188" t="str">
        <f>'2 Kosten-Zusammenstellung'!$O$38</f>
        <v>N/A</v>
      </c>
      <c r="T302" s="189">
        <f>'2 Kosten-Zusammenstellung'!$S$38</f>
        <v>0.3</v>
      </c>
      <c r="U302" s="393" t="s">
        <v>264</v>
      </c>
      <c r="V302" s="323" t="str">
        <f>'2 Kosten-Zusammenstellung'!$W$14</f>
        <v>2561</v>
      </c>
      <c r="W302" s="334"/>
      <c r="X302" s="372">
        <f>IF(AND(COUNT(B296:B311&gt;0),OR(NOT(C302=""),NOT(D302=""))),1,0)</f>
        <v>0</v>
      </c>
      <c r="Y302" s="337">
        <f t="shared" si="50"/>
        <v>0</v>
      </c>
      <c r="Z302" s="337">
        <f t="shared" si="51"/>
        <v>0</v>
      </c>
      <c r="AA302" s="337">
        <f t="shared" si="52"/>
        <v>0</v>
      </c>
      <c r="AB302" s="337">
        <f t="shared" si="53"/>
        <v>0</v>
      </c>
      <c r="AC302" s="337">
        <f t="shared" si="54"/>
        <v>0</v>
      </c>
      <c r="AD302" s="353">
        <f t="shared" si="55"/>
        <v>0</v>
      </c>
      <c r="AE302" s="359">
        <v>6</v>
      </c>
      <c r="AF302" s="360" t="s">
        <v>38</v>
      </c>
      <c r="AG302" s="361" t="s">
        <v>254</v>
      </c>
    </row>
    <row r="303" spans="2:33" ht="21" customHeight="1" x14ac:dyDescent="0.3">
      <c r="B303" s="269"/>
      <c r="C303" s="341"/>
      <c r="D303" s="341"/>
      <c r="E303" s="215" t="str">
        <f t="shared" si="49"/>
        <v/>
      </c>
      <c r="F303" s="270"/>
      <c r="G303" s="271"/>
      <c r="H303" s="757"/>
      <c r="I303" s="758"/>
      <c r="J303" s="759"/>
      <c r="K303" s="760"/>
      <c r="L303" s="761"/>
      <c r="M303" s="761"/>
      <c r="N303" s="761"/>
      <c r="O303" s="762"/>
      <c r="P303" s="322"/>
      <c r="Q303" s="199">
        <v>21</v>
      </c>
      <c r="R303" s="10" t="str">
        <f>'1 Deckblatt St 2023-05-03'!$I$87</f>
        <v>Sparringspartner</v>
      </c>
      <c r="S303" s="188">
        <f>'2 Kosten-Zusammenstellung'!$O$39</f>
        <v>13</v>
      </c>
      <c r="T303" s="323">
        <f>'2 Kosten-Zusammenstellung'!$S$39</f>
        <v>0.25</v>
      </c>
      <c r="U303" s="338" t="str">
        <f>'2 Kosten-Zusammenstellung'!$W$11</f>
        <v>2514</v>
      </c>
      <c r="V303" s="338" t="str">
        <f>'2 Kosten-Zusammenstellung'!$W$14</f>
        <v>2561</v>
      </c>
      <c r="W303" s="334"/>
      <c r="X303" s="372">
        <f>IF(AND(COUNT(B$31:B296&gt;0),OR(NOT(C303=""),NOT(D303=""))),1,0)</f>
        <v>0</v>
      </c>
      <c r="Y303" s="337">
        <f t="shared" si="50"/>
        <v>0</v>
      </c>
      <c r="Z303" s="337">
        <f t="shared" si="51"/>
        <v>0</v>
      </c>
      <c r="AA303" s="337">
        <f t="shared" si="52"/>
        <v>0</v>
      </c>
      <c r="AB303" s="337">
        <f t="shared" si="53"/>
        <v>0</v>
      </c>
      <c r="AC303" s="337">
        <f t="shared" si="54"/>
        <v>0</v>
      </c>
      <c r="AD303" s="337">
        <f t="shared" si="55"/>
        <v>0</v>
      </c>
      <c r="AG303" s="352"/>
    </row>
    <row r="304" spans="2:33" ht="21" customHeight="1" x14ac:dyDescent="0.3">
      <c r="B304" s="269"/>
      <c r="C304" s="341"/>
      <c r="D304" s="341"/>
      <c r="E304" s="215" t="str">
        <f t="shared" si="49"/>
        <v/>
      </c>
      <c r="F304" s="270"/>
      <c r="G304" s="271"/>
      <c r="H304" s="757"/>
      <c r="I304" s="758"/>
      <c r="J304" s="759"/>
      <c r="K304" s="760"/>
      <c r="L304" s="761"/>
      <c r="M304" s="761"/>
      <c r="N304" s="761"/>
      <c r="O304" s="762"/>
      <c r="P304" s="322"/>
      <c r="Q304" s="199">
        <v>21</v>
      </c>
      <c r="R304" s="10" t="str">
        <f>'1 Deckblatt St 2023-05-03'!$I$88</f>
        <v>Ehrenamtliche</v>
      </c>
      <c r="S304" s="188" t="str">
        <f>'2 Kosten-Zusammenstellung'!$O$40</f>
        <v>N/A</v>
      </c>
      <c r="T304" s="323">
        <f>'2 Kosten-Zusammenstellung'!$S$40</f>
        <v>0.3</v>
      </c>
      <c r="U304" s="393" t="s">
        <v>264</v>
      </c>
      <c r="V304" s="338" t="str">
        <f>'2 Kosten-Zusammenstellung'!$W$16</f>
        <v>2565</v>
      </c>
      <c r="W304" s="334"/>
      <c r="X304" s="372">
        <f>IF(AND(COUNT(B296:B311&gt;0),OR(NOT(C304=""),NOT(D304=""))),1,0)</f>
        <v>0</v>
      </c>
      <c r="Y304" s="337">
        <f t="shared" si="50"/>
        <v>0</v>
      </c>
      <c r="Z304" s="337">
        <f t="shared" si="51"/>
        <v>0</v>
      </c>
      <c r="AA304" s="337">
        <f t="shared" si="52"/>
        <v>0</v>
      </c>
      <c r="AB304" s="337">
        <f t="shared" si="53"/>
        <v>0</v>
      </c>
      <c r="AC304" s="337">
        <f t="shared" si="54"/>
        <v>0</v>
      </c>
      <c r="AD304" s="337">
        <f t="shared" si="55"/>
        <v>0</v>
      </c>
    </row>
    <row r="305" spans="2:32" ht="21" customHeight="1" x14ac:dyDescent="0.3">
      <c r="B305" s="269"/>
      <c r="C305" s="341"/>
      <c r="D305" s="341"/>
      <c r="E305" s="215" t="str">
        <f t="shared" si="49"/>
        <v/>
      </c>
      <c r="F305" s="270"/>
      <c r="G305" s="271"/>
      <c r="H305" s="757"/>
      <c r="I305" s="758"/>
      <c r="J305" s="759"/>
      <c r="K305" s="760"/>
      <c r="L305" s="761"/>
      <c r="M305" s="761"/>
      <c r="N305" s="761"/>
      <c r="O305" s="762"/>
      <c r="P305" s="322"/>
      <c r="Q305" s="199">
        <v>21</v>
      </c>
      <c r="X305" s="372">
        <f>IF(AND(COUNT(B296:B311&gt;0),OR(NOT(C305=""),NOT(D305=""))),1,0)</f>
        <v>0</v>
      </c>
      <c r="Y305" s="337">
        <f t="shared" si="50"/>
        <v>0</v>
      </c>
      <c r="Z305" s="337">
        <f t="shared" si="51"/>
        <v>0</v>
      </c>
      <c r="AA305" s="337">
        <f t="shared" si="52"/>
        <v>0</v>
      </c>
      <c r="AB305" s="337">
        <f t="shared" si="53"/>
        <v>0</v>
      </c>
      <c r="AC305" s="337">
        <f t="shared" si="54"/>
        <v>0</v>
      </c>
      <c r="AD305" s="337">
        <f t="shared" si="55"/>
        <v>0</v>
      </c>
    </row>
    <row r="306" spans="2:32" ht="21" customHeight="1" x14ac:dyDescent="0.3">
      <c r="B306" s="269"/>
      <c r="C306" s="341"/>
      <c r="D306" s="341"/>
      <c r="E306" s="215" t="str">
        <f t="shared" si="49"/>
        <v/>
      </c>
      <c r="F306" s="270"/>
      <c r="G306" s="271"/>
      <c r="H306" s="757"/>
      <c r="I306" s="758"/>
      <c r="J306" s="759"/>
      <c r="K306" s="760"/>
      <c r="L306" s="761"/>
      <c r="M306" s="761"/>
      <c r="N306" s="761"/>
      <c r="O306" s="762"/>
      <c r="P306" s="322"/>
      <c r="Q306" s="199">
        <v>21</v>
      </c>
      <c r="X306" s="372">
        <f>IF(AND(COUNT(B296:B311&gt;0),OR(NOT(C306=""),NOT(D306=""))),1,0)</f>
        <v>0</v>
      </c>
      <c r="Y306" s="337">
        <f t="shared" si="50"/>
        <v>0</v>
      </c>
      <c r="Z306" s="337">
        <f t="shared" si="51"/>
        <v>0</v>
      </c>
      <c r="AA306" s="337">
        <f t="shared" si="52"/>
        <v>0</v>
      </c>
      <c r="AB306" s="337">
        <f t="shared" si="53"/>
        <v>0</v>
      </c>
      <c r="AC306" s="337">
        <f t="shared" si="54"/>
        <v>0</v>
      </c>
      <c r="AD306" s="337">
        <f t="shared" si="55"/>
        <v>0</v>
      </c>
    </row>
    <row r="307" spans="2:32" ht="21" customHeight="1" x14ac:dyDescent="0.3">
      <c r="B307" s="269"/>
      <c r="C307" s="341"/>
      <c r="D307" s="341"/>
      <c r="E307" s="215" t="str">
        <f t="shared" si="49"/>
        <v/>
      </c>
      <c r="F307" s="270"/>
      <c r="G307" s="271"/>
      <c r="H307" s="757"/>
      <c r="I307" s="758"/>
      <c r="J307" s="759"/>
      <c r="K307" s="760"/>
      <c r="L307" s="761"/>
      <c r="M307" s="761"/>
      <c r="N307" s="761"/>
      <c r="O307" s="762"/>
      <c r="P307" s="322"/>
      <c r="Q307" s="199">
        <v>21</v>
      </c>
      <c r="R307" s="367"/>
      <c r="X307" s="372">
        <f>IF(AND(COUNT(B296:B311&gt;0),OR(NOT(C307=""),NOT(D307=""))),1,0)</f>
        <v>0</v>
      </c>
      <c r="Y307" s="337">
        <f t="shared" si="50"/>
        <v>0</v>
      </c>
      <c r="Z307" s="337">
        <f t="shared" si="51"/>
        <v>0</v>
      </c>
      <c r="AA307" s="337">
        <f t="shared" si="52"/>
        <v>0</v>
      </c>
      <c r="AB307" s="337">
        <f t="shared" si="53"/>
        <v>0</v>
      </c>
      <c r="AC307" s="337">
        <f t="shared" si="54"/>
        <v>0</v>
      </c>
      <c r="AD307" s="337">
        <f t="shared" si="55"/>
        <v>0</v>
      </c>
    </row>
    <row r="308" spans="2:32" ht="21" customHeight="1" x14ac:dyDescent="0.3">
      <c r="B308" s="269"/>
      <c r="C308" s="341"/>
      <c r="D308" s="341"/>
      <c r="E308" s="215" t="str">
        <f t="shared" si="49"/>
        <v/>
      </c>
      <c r="F308" s="270"/>
      <c r="G308" s="271"/>
      <c r="H308" s="757"/>
      <c r="I308" s="758"/>
      <c r="J308" s="759"/>
      <c r="K308" s="760"/>
      <c r="L308" s="761"/>
      <c r="M308" s="761"/>
      <c r="N308" s="761"/>
      <c r="O308" s="762"/>
      <c r="P308" s="322"/>
      <c r="Q308" s="199">
        <v>21</v>
      </c>
      <c r="R308" s="367"/>
      <c r="X308" s="372">
        <f>IF(AND(COUNT(B296:B311&gt;0),OR(NOT(C308=""),NOT(D308=""))),1,0)</f>
        <v>0</v>
      </c>
      <c r="Y308" s="337">
        <f t="shared" si="50"/>
        <v>0</v>
      </c>
      <c r="Z308" s="337">
        <f t="shared" si="51"/>
        <v>0</v>
      </c>
      <c r="AA308" s="337">
        <f t="shared" si="52"/>
        <v>0</v>
      </c>
      <c r="AB308" s="337">
        <f t="shared" si="53"/>
        <v>0</v>
      </c>
      <c r="AC308" s="337">
        <f t="shared" si="54"/>
        <v>0</v>
      </c>
      <c r="AD308" s="337">
        <f t="shared" si="55"/>
        <v>0</v>
      </c>
    </row>
    <row r="309" spans="2:32" ht="21" customHeight="1" x14ac:dyDescent="0.3">
      <c r="B309" s="269"/>
      <c r="C309" s="341"/>
      <c r="D309" s="341"/>
      <c r="E309" s="215" t="str">
        <f t="shared" si="49"/>
        <v/>
      </c>
      <c r="F309" s="270"/>
      <c r="G309" s="271"/>
      <c r="H309" s="757"/>
      <c r="I309" s="758"/>
      <c r="J309" s="759"/>
      <c r="K309" s="760"/>
      <c r="L309" s="761"/>
      <c r="M309" s="761"/>
      <c r="N309" s="761"/>
      <c r="O309" s="762"/>
      <c r="P309" s="322"/>
      <c r="Q309" s="199">
        <v>21</v>
      </c>
      <c r="X309" s="372">
        <f>IF(AND(COUNT(B296:B311&gt;0),OR(NOT(C309=""),NOT(D309=""))),1,0)</f>
        <v>0</v>
      </c>
      <c r="Y309" s="337">
        <f t="shared" si="50"/>
        <v>0</v>
      </c>
      <c r="Z309" s="337">
        <f t="shared" si="51"/>
        <v>0</v>
      </c>
      <c r="AA309" s="337">
        <f t="shared" si="52"/>
        <v>0</v>
      </c>
      <c r="AB309" s="337">
        <f t="shared" si="53"/>
        <v>0</v>
      </c>
      <c r="AC309" s="337">
        <f t="shared" si="54"/>
        <v>0</v>
      </c>
      <c r="AD309" s="337">
        <f t="shared" si="55"/>
        <v>0</v>
      </c>
    </row>
    <row r="310" spans="2:32" ht="21" customHeight="1" x14ac:dyDescent="0.3">
      <c r="B310" s="269"/>
      <c r="C310" s="341"/>
      <c r="D310" s="341"/>
      <c r="E310" s="215" t="str">
        <f t="shared" si="49"/>
        <v/>
      </c>
      <c r="F310" s="270"/>
      <c r="G310" s="271"/>
      <c r="H310" s="757"/>
      <c r="I310" s="758"/>
      <c r="J310" s="759"/>
      <c r="K310" s="760"/>
      <c r="L310" s="761"/>
      <c r="M310" s="761"/>
      <c r="N310" s="761"/>
      <c r="O310" s="762"/>
      <c r="P310" s="322"/>
      <c r="Q310" s="199">
        <v>21</v>
      </c>
      <c r="X310" s="372">
        <f>IF(AND(COUNT(B296:B311&gt;0),OR(NOT(C310=""),NOT(D310=""))),1,0)</f>
        <v>0</v>
      </c>
      <c r="Y310" s="337">
        <f t="shared" si="50"/>
        <v>0</v>
      </c>
      <c r="Z310" s="337">
        <f t="shared" si="51"/>
        <v>0</v>
      </c>
      <c r="AA310" s="337">
        <f t="shared" si="52"/>
        <v>0</v>
      </c>
      <c r="AB310" s="337">
        <f t="shared" si="53"/>
        <v>0</v>
      </c>
      <c r="AC310" s="337">
        <f t="shared" si="54"/>
        <v>0</v>
      </c>
      <c r="AD310" s="337">
        <f t="shared" si="55"/>
        <v>0</v>
      </c>
    </row>
    <row r="311" spans="2:32" ht="21" customHeight="1" thickBot="1" x14ac:dyDescent="0.35">
      <c r="B311" s="269"/>
      <c r="C311" s="341"/>
      <c r="D311" s="341"/>
      <c r="E311" s="215" t="str">
        <f t="shared" si="49"/>
        <v/>
      </c>
      <c r="F311" s="270"/>
      <c r="G311" s="271"/>
      <c r="H311" s="757"/>
      <c r="I311" s="758"/>
      <c r="J311" s="759"/>
      <c r="K311" s="760"/>
      <c r="L311" s="761"/>
      <c r="M311" s="761"/>
      <c r="N311" s="761"/>
      <c r="O311" s="762"/>
      <c r="P311" s="322"/>
      <c r="Q311" s="199">
        <v>21</v>
      </c>
      <c r="X311" s="373">
        <f>IF(AND(COUNT(B296:B311&gt;0),OR(NOT(C311=""),NOT(D311=""))),1,0)</f>
        <v>0</v>
      </c>
      <c r="Y311" s="374">
        <f t="shared" si="50"/>
        <v>0</v>
      </c>
      <c r="Z311" s="374">
        <f t="shared" si="51"/>
        <v>0</v>
      </c>
      <c r="AA311" s="374">
        <f t="shared" si="52"/>
        <v>0</v>
      </c>
      <c r="AB311" s="374">
        <f t="shared" si="53"/>
        <v>0</v>
      </c>
      <c r="AC311" s="374">
        <f t="shared" si="54"/>
        <v>0</v>
      </c>
      <c r="AD311" s="368">
        <f t="shared" si="55"/>
        <v>0</v>
      </c>
    </row>
    <row r="312" spans="2:32" ht="21" customHeight="1" thickBot="1" x14ac:dyDescent="0.35">
      <c r="B312" s="763" t="s">
        <v>65</v>
      </c>
      <c r="C312" s="764"/>
      <c r="D312" s="765"/>
      <c r="E312" s="215">
        <f>SUM(E296:E311)</f>
        <v>0</v>
      </c>
      <c r="F312" s="216">
        <f>SUM(F296:F311)</f>
        <v>0</v>
      </c>
      <c r="G312" s="217">
        <f>SUM(G296:G311)</f>
        <v>0</v>
      </c>
      <c r="H312" s="766" t="str">
        <f>IF(Y315=100,"",VLOOKUP(Y314,AE296:AG302,3,FALSE))</f>
        <v/>
      </c>
      <c r="I312" s="767"/>
      <c r="J312" s="767"/>
      <c r="K312" s="403" t="str">
        <f>IF(Y315=100,"","in Zeile")</f>
        <v/>
      </c>
      <c r="L312" s="383" t="str">
        <f>IF(Y315=100,"",Y315)</f>
        <v/>
      </c>
      <c r="M312" s="381"/>
      <c r="N312" s="381"/>
      <c r="O312" s="382"/>
      <c r="P312" s="322"/>
      <c r="Q312" s="199">
        <v>21</v>
      </c>
      <c r="X312" s="375"/>
      <c r="Y312" s="376">
        <f>IF(ISNA(MATCH(2,Y296:Y311,0)),100,MATCH(2,Y296:Y311,0))</f>
        <v>100</v>
      </c>
      <c r="Z312" s="376">
        <f>IF(ISNA(MATCH(3,Z296:Z311,0)),100,MATCH(3,Z296:Z311,0))</f>
        <v>100</v>
      </c>
      <c r="AA312" s="376">
        <f>IF(ISNA(MATCH(4,AA296:AA311,0)),100,MATCH(4,AA296:AA311,0))</f>
        <v>100</v>
      </c>
      <c r="AB312" s="376">
        <f>IF(ISNA(MATCH(5,AB296:AB311,0)),100,MATCH(5,AB296:AB311,0))</f>
        <v>100</v>
      </c>
      <c r="AC312" s="377">
        <f>IF(ISNA(MATCH(6,AC296:AC311,0)),100,MATCH(6,AC296:AC311,0))</f>
        <v>100</v>
      </c>
    </row>
    <row r="313" spans="2:32" ht="8.1" customHeight="1" x14ac:dyDescent="0.3">
      <c r="Q313" s="199">
        <v>8</v>
      </c>
      <c r="X313" s="220">
        <v>1</v>
      </c>
      <c r="Y313" s="220">
        <v>2</v>
      </c>
      <c r="Z313" s="369">
        <v>3</v>
      </c>
      <c r="AA313" s="220">
        <v>4</v>
      </c>
      <c r="AB313" s="220">
        <v>5</v>
      </c>
      <c r="AC313" s="220">
        <v>6</v>
      </c>
    </row>
    <row r="314" spans="2:32" ht="16.2" customHeight="1" x14ac:dyDescent="0.3">
      <c r="B314" s="172" t="s">
        <v>8</v>
      </c>
      <c r="C314" s="179"/>
      <c r="D314" s="179"/>
      <c r="E314" s="179"/>
      <c r="F314" s="179"/>
      <c r="G314" s="180"/>
      <c r="H314" s="175"/>
      <c r="I314" s="742" t="s">
        <v>281</v>
      </c>
      <c r="J314" s="743"/>
      <c r="K314" s="743"/>
      <c r="L314" s="743"/>
      <c r="M314" s="743"/>
      <c r="N314" s="743"/>
      <c r="O314" s="185"/>
      <c r="P314" s="321"/>
      <c r="Q314" s="199">
        <v>16</v>
      </c>
      <c r="V314" s="746" t="s">
        <v>262</v>
      </c>
      <c r="W314" s="747"/>
      <c r="X314" s="747"/>
      <c r="Y314" s="378">
        <f>MATCH(SMALL(X312:AC312,1),X312:AC312,0)</f>
        <v>2</v>
      </c>
      <c r="Z314" s="748"/>
      <c r="AA314" s="749"/>
      <c r="AB314" s="369"/>
      <c r="AC314" s="369"/>
      <c r="AD314" s="369"/>
      <c r="AE314" s="369"/>
      <c r="AF314" s="369"/>
    </row>
    <row r="315" spans="2:32" ht="17.100000000000001" customHeight="1" x14ac:dyDescent="0.3">
      <c r="B315" s="167" t="str">
        <f>IF(ISNA(VLOOKUP(K290,R297:V304,4,FALSE)),"",VLOOKUP(K290,R297:V304,4,FALSE))</f>
        <v/>
      </c>
      <c r="C315" s="750" t="s">
        <v>9</v>
      </c>
      <c r="D315" s="750"/>
      <c r="E315" s="173">
        <f>IF('1 Deckblatt St 2023-05-03'!$R$53=5,VLOOKUP(K290,R297:V304,2,FALSE),0)</f>
        <v>0</v>
      </c>
      <c r="F315" s="174" t="s">
        <v>170</v>
      </c>
      <c r="G315" s="169">
        <f>(E312*24)*E315</f>
        <v>0</v>
      </c>
      <c r="H315" s="175"/>
      <c r="I315" s="744"/>
      <c r="J315" s="745"/>
      <c r="K315" s="745"/>
      <c r="L315" s="745"/>
      <c r="M315" s="745"/>
      <c r="N315" s="745"/>
      <c r="O315" s="186"/>
      <c r="P315" s="321"/>
      <c r="Q315" s="199">
        <v>17</v>
      </c>
      <c r="V315" s="751" t="s">
        <v>260</v>
      </c>
      <c r="W315" s="752"/>
      <c r="X315" s="752"/>
      <c r="Y315" s="379">
        <f>SMALL(Y312:AC312,1)</f>
        <v>100</v>
      </c>
      <c r="Z315" s="753" t="s">
        <v>261</v>
      </c>
      <c r="AA315" s="754"/>
      <c r="AB315" s="369"/>
      <c r="AC315" s="369"/>
      <c r="AD315" s="369"/>
      <c r="AE315" s="369"/>
      <c r="AF315" s="369"/>
    </row>
    <row r="316" spans="2:32" ht="17.100000000000001" customHeight="1" x14ac:dyDescent="0.3">
      <c r="B316" s="167" t="str">
        <f>IF(ISNA(VLOOKUP(K290,R297:V304,5,FALSE)),"",VLOOKUP(K290,R297:V304,5,FALSE))</f>
        <v/>
      </c>
      <c r="C316" s="755" t="s">
        <v>169</v>
      </c>
      <c r="D316" s="755"/>
      <c r="E316" s="173">
        <f>IF(ISNA(VLOOKUP(K290,R297:V304,3,FALSE)),0,VLOOKUP(K290,R297:V304,3,FALSE))</f>
        <v>0</v>
      </c>
      <c r="F316" s="174" t="s">
        <v>61</v>
      </c>
      <c r="G316" s="170">
        <f>F312*E316</f>
        <v>0</v>
      </c>
      <c r="H316" s="111"/>
      <c r="I316" s="744"/>
      <c r="J316" s="745"/>
      <c r="K316" s="745"/>
      <c r="L316" s="745"/>
      <c r="M316" s="745"/>
      <c r="N316" s="745"/>
      <c r="O316" s="186"/>
      <c r="P316" s="321"/>
      <c r="Q316" s="199">
        <v>17</v>
      </c>
      <c r="R316" s="371"/>
      <c r="S316" s="756"/>
      <c r="T316" s="756"/>
      <c r="U316" s="370"/>
    </row>
    <row r="317" spans="2:32" ht="17.100000000000001" customHeight="1" thickBot="1" x14ac:dyDescent="0.3">
      <c r="B317" s="168" t="str">
        <f>IF(ISNA(VLOOKUP(K290,R297:V304,4,FALSE)),"",'2 Kosten-Zusammenstellung'!W$13)</f>
        <v/>
      </c>
      <c r="C317" s="730" t="s">
        <v>159</v>
      </c>
      <c r="D317" s="730"/>
      <c r="E317" s="730"/>
      <c r="F317" s="730"/>
      <c r="G317" s="171">
        <f>IF(ISNA(VLOOKUP(K290,R297:V304,4,FALSE)),0,G312)</f>
        <v>0</v>
      </c>
      <c r="H317" s="111"/>
      <c r="I317" s="731"/>
      <c r="J317" s="732"/>
      <c r="K317" s="219"/>
      <c r="L317" s="734"/>
      <c r="M317" s="734"/>
      <c r="N317" s="734"/>
      <c r="O317" s="206"/>
      <c r="Q317" s="199">
        <v>17</v>
      </c>
    </row>
    <row r="318" spans="2:32" ht="16.2" customHeight="1" thickTop="1" x14ac:dyDescent="0.25">
      <c r="B318" s="181"/>
      <c r="C318" s="735" t="s">
        <v>7</v>
      </c>
      <c r="D318" s="735"/>
      <c r="E318" s="735"/>
      <c r="F318" s="735"/>
      <c r="G318" s="737">
        <f>SUM(G315:G317)</f>
        <v>0</v>
      </c>
      <c r="H318" s="111"/>
      <c r="I318" s="733"/>
      <c r="J318" s="732"/>
      <c r="K318" s="219"/>
      <c r="L318" s="734"/>
      <c r="M318" s="734"/>
      <c r="N318" s="734"/>
      <c r="O318" s="206"/>
      <c r="Q318" s="199">
        <v>16</v>
      </c>
    </row>
    <row r="319" spans="2:32" ht="14.1" customHeight="1" x14ac:dyDescent="0.3">
      <c r="B319" s="208"/>
      <c r="C319" s="736"/>
      <c r="D319" s="736"/>
      <c r="E319" s="736"/>
      <c r="F319" s="736"/>
      <c r="G319" s="738"/>
      <c r="H319" s="183"/>
      <c r="I319" s="739" t="s">
        <v>10</v>
      </c>
      <c r="J319" s="740"/>
      <c r="K319" s="328"/>
      <c r="L319" s="741" t="s">
        <v>11</v>
      </c>
      <c r="M319" s="741"/>
      <c r="N319" s="741"/>
      <c r="O319" s="205"/>
      <c r="Q319" s="199">
        <v>14</v>
      </c>
    </row>
    <row r="320" spans="2:32" ht="10.199999999999999" customHeight="1" x14ac:dyDescent="0.3">
      <c r="H320" s="183"/>
      <c r="I320" s="395"/>
      <c r="J320" s="395"/>
      <c r="K320" s="396"/>
      <c r="L320" s="396"/>
      <c r="M320" s="396"/>
      <c r="N320" s="396"/>
      <c r="Q320" s="199">
        <v>10</v>
      </c>
    </row>
    <row r="321" spans="2:33" ht="10.199999999999999" customHeight="1" x14ac:dyDescent="0.3">
      <c r="Q321" s="199">
        <v>10</v>
      </c>
    </row>
    <row r="322" spans="2:33" ht="8.1" customHeight="1" x14ac:dyDescent="0.3">
      <c r="B322" s="201"/>
      <c r="C322" s="202"/>
      <c r="D322" s="202"/>
      <c r="E322" s="202"/>
      <c r="F322" s="202"/>
      <c r="G322" s="202"/>
      <c r="H322" s="202"/>
      <c r="I322" s="202"/>
      <c r="J322" s="202"/>
      <c r="K322" s="202"/>
      <c r="L322" s="202"/>
      <c r="M322" s="202"/>
      <c r="N322" s="202"/>
      <c r="O322" s="203"/>
      <c r="Q322" s="199">
        <v>8</v>
      </c>
      <c r="X322" s="342"/>
      <c r="Y322" s="342"/>
      <c r="Z322" s="342"/>
      <c r="AA322" s="342"/>
      <c r="AB322" s="342"/>
      <c r="AC322" s="342"/>
      <c r="AD322" s="342"/>
    </row>
    <row r="323" spans="2:33" ht="24" customHeight="1" x14ac:dyDescent="0.3">
      <c r="B323" s="781" t="s">
        <v>0</v>
      </c>
      <c r="C323" s="782"/>
      <c r="D323" s="782"/>
      <c r="E323" s="782"/>
      <c r="F323" s="782"/>
      <c r="G323" s="782"/>
      <c r="H323" s="782"/>
      <c r="I323" s="782"/>
      <c r="J323" s="782"/>
      <c r="K323" s="782"/>
      <c r="L323" s="782"/>
      <c r="M323" s="599" t="str">
        <f>IF(Kostenstelle="","",Kostenstelle)</f>
        <v/>
      </c>
      <c r="N323" s="601"/>
      <c r="O323" s="326"/>
      <c r="P323" s="183"/>
      <c r="Q323" s="199">
        <v>24</v>
      </c>
      <c r="X323" s="783" t="s">
        <v>230</v>
      </c>
      <c r="Y323" s="783" t="s">
        <v>257</v>
      </c>
      <c r="Z323" s="783" t="s">
        <v>258</v>
      </c>
      <c r="AA323" s="783" t="s">
        <v>231</v>
      </c>
      <c r="AB323" s="776" t="s">
        <v>259</v>
      </c>
      <c r="AC323" s="776" t="s">
        <v>255</v>
      </c>
      <c r="AD323" s="779" t="s">
        <v>256</v>
      </c>
    </row>
    <row r="324" spans="2:33" ht="18" customHeight="1" x14ac:dyDescent="0.3">
      <c r="B324" s="804" t="s">
        <v>97</v>
      </c>
      <c r="C324" s="805"/>
      <c r="D324" s="806" t="str">
        <f>IF(Lehrgang="","",Lehrgang)</f>
        <v/>
      </c>
      <c r="E324" s="806"/>
      <c r="F324" s="806"/>
      <c r="G324" s="806"/>
      <c r="H324" s="806"/>
      <c r="I324" s="806"/>
      <c r="J324" s="806"/>
      <c r="K324" s="806"/>
      <c r="L324" s="806"/>
      <c r="M324" s="807" t="s">
        <v>1</v>
      </c>
      <c r="N324" s="807"/>
      <c r="O324" s="206"/>
      <c r="Q324" s="199">
        <v>18</v>
      </c>
      <c r="X324" s="783"/>
      <c r="Y324" s="783"/>
      <c r="Z324" s="783"/>
      <c r="AA324" s="783"/>
      <c r="AB324" s="777"/>
      <c r="AC324" s="777"/>
      <c r="AD324" s="779"/>
    </row>
    <row r="325" spans="2:33" ht="8.1" customHeight="1" x14ac:dyDescent="0.3">
      <c r="B325" s="325"/>
      <c r="C325" s="207"/>
      <c r="O325" s="206"/>
      <c r="Q325" s="199">
        <v>8</v>
      </c>
      <c r="X325" s="783"/>
      <c r="Y325" s="783"/>
      <c r="Z325" s="783"/>
      <c r="AA325" s="783"/>
      <c r="AB325" s="777"/>
      <c r="AC325" s="777"/>
      <c r="AD325" s="779"/>
    </row>
    <row r="326" spans="2:33" ht="16.2" customHeight="1" x14ac:dyDescent="0.3">
      <c r="B326" s="808" t="s">
        <v>160</v>
      </c>
      <c r="C326" s="809"/>
      <c r="D326" s="810" t="str">
        <f>IF(LG_Lokation="","",LG_Lokation)</f>
        <v/>
      </c>
      <c r="E326" s="810"/>
      <c r="F326" s="339" t="s">
        <v>14</v>
      </c>
      <c r="G326" s="811" t="str">
        <f>IF(Ort="","",Ort)</f>
        <v/>
      </c>
      <c r="H326" s="811"/>
      <c r="I326" s="811"/>
      <c r="J326" s="339" t="s">
        <v>186</v>
      </c>
      <c r="K326" s="812" t="str">
        <f>IF(Datum_vom="","",Datum_vom)</f>
        <v/>
      </c>
      <c r="L326" s="812"/>
      <c r="M326" s="339" t="s">
        <v>187</v>
      </c>
      <c r="N326" s="391" t="str">
        <f>IF(Datum_bis="","",Datum_bis)</f>
        <v/>
      </c>
      <c r="O326" s="76"/>
      <c r="P326" s="183"/>
      <c r="Q326" s="199">
        <v>16</v>
      </c>
      <c r="X326" s="783"/>
      <c r="Y326" s="783"/>
      <c r="Z326" s="783"/>
      <c r="AA326" s="783"/>
      <c r="AB326" s="777"/>
      <c r="AC326" s="777"/>
      <c r="AD326" s="779"/>
    </row>
    <row r="327" spans="2:33" ht="8.1" customHeight="1" x14ac:dyDescent="0.3">
      <c r="B327" s="208"/>
      <c r="C327" s="209"/>
      <c r="D327" s="209"/>
      <c r="E327" s="209"/>
      <c r="F327" s="209"/>
      <c r="G327" s="209"/>
      <c r="H327" s="209"/>
      <c r="I327" s="209"/>
      <c r="J327" s="209"/>
      <c r="K327" s="209"/>
      <c r="L327" s="209"/>
      <c r="M327" s="209"/>
      <c r="N327" s="209"/>
      <c r="O327" s="205"/>
      <c r="Q327" s="199">
        <v>8</v>
      </c>
      <c r="X327" s="783"/>
      <c r="Y327" s="783"/>
      <c r="Z327" s="783"/>
      <c r="AA327" s="783"/>
      <c r="AB327" s="777"/>
      <c r="AC327" s="777"/>
      <c r="AD327" s="779"/>
    </row>
    <row r="328" spans="2:33" ht="8.1" customHeight="1" x14ac:dyDescent="0.3">
      <c r="B328" s="201"/>
      <c r="D328" s="210"/>
      <c r="O328" s="206"/>
      <c r="Q328" s="199">
        <v>8</v>
      </c>
      <c r="X328" s="783"/>
      <c r="Y328" s="783"/>
      <c r="Z328" s="783"/>
      <c r="AA328" s="783"/>
      <c r="AB328" s="777"/>
      <c r="AC328" s="777"/>
      <c r="AD328" s="779"/>
    </row>
    <row r="329" spans="2:33" ht="16.2" customHeight="1" x14ac:dyDescent="0.3">
      <c r="B329" s="813" t="s">
        <v>171</v>
      </c>
      <c r="C329" s="814"/>
      <c r="D329" s="815" t="str">
        <f>IF('1 Deckblatt St 2023-05-03'!$F$54="","",CONCATENATE('1 Deckblatt St 2023-05-03'!$G$54," ",'1 Deckblatt St 2023-05-03'!$F$54))</f>
        <v/>
      </c>
      <c r="E329" s="815"/>
      <c r="F329" s="815"/>
      <c r="G329" s="815"/>
      <c r="H329" s="182"/>
      <c r="I329" s="182"/>
      <c r="J329" s="211" t="s">
        <v>99</v>
      </c>
      <c r="K329" s="324">
        <v>9</v>
      </c>
      <c r="O329" s="184"/>
      <c r="P329" s="320"/>
      <c r="Q329" s="199">
        <v>16</v>
      </c>
      <c r="X329" s="783"/>
      <c r="Y329" s="783"/>
      <c r="Z329" s="783"/>
      <c r="AA329" s="783"/>
      <c r="AB329" s="777"/>
      <c r="AC329" s="777"/>
      <c r="AD329" s="779"/>
    </row>
    <row r="330" spans="2:33" ht="16.2" customHeight="1" x14ac:dyDescent="0.3">
      <c r="B330" s="813" t="s">
        <v>172</v>
      </c>
      <c r="C330" s="814"/>
      <c r="D330" s="816" t="str">
        <f>IF('1 Deckblatt St 2023-05-03'!$H$54="","",'1 Deckblatt St 2023-05-03'!$H$54)</f>
        <v/>
      </c>
      <c r="E330" s="816"/>
      <c r="F330" s="816"/>
      <c r="G330" s="816"/>
      <c r="H330" s="182"/>
      <c r="I330" s="182"/>
      <c r="J330" s="211" t="s">
        <v>165</v>
      </c>
      <c r="K330" s="780" t="str">
        <f>IF('1 Deckblatt St 2023-05-03'!$R$54=0,"",IF('1 Deckblatt St 2023-05-03'!$R$54=1,"F: Trainer-Angabe auf Blatt 1 fehlt",IF('1 Deckblatt St 2023-05-03'!$R$54=6,"F: Honorar-Angabe auf Blatt 1 ist falsch",'1 Deckblatt St 2023-05-03'!$J$54)))</f>
        <v/>
      </c>
      <c r="L330" s="780"/>
      <c r="M330" s="780"/>
      <c r="N330" s="780"/>
      <c r="O330" s="184"/>
      <c r="P330" s="320"/>
      <c r="Q330" s="199">
        <v>16</v>
      </c>
      <c r="X330" s="783"/>
      <c r="Y330" s="783"/>
      <c r="Z330" s="783"/>
      <c r="AA330" s="783"/>
      <c r="AB330" s="777"/>
      <c r="AC330" s="777"/>
      <c r="AD330" s="779"/>
    </row>
    <row r="331" spans="2:33" ht="8.1" customHeight="1" x14ac:dyDescent="0.3">
      <c r="B331" s="208"/>
      <c r="C331" s="209"/>
      <c r="D331" s="221"/>
      <c r="E331" s="221"/>
      <c r="F331" s="221"/>
      <c r="G331" s="221"/>
      <c r="H331" s="209"/>
      <c r="I331" s="209"/>
      <c r="J331" s="209"/>
      <c r="K331" s="209"/>
      <c r="L331" s="209"/>
      <c r="M331" s="209"/>
      <c r="N331" s="209"/>
      <c r="O331" s="205"/>
      <c r="Q331" s="199">
        <v>8</v>
      </c>
      <c r="X331" s="783"/>
      <c r="Y331" s="783"/>
      <c r="Z331" s="783"/>
      <c r="AA331" s="783"/>
      <c r="AB331" s="777"/>
      <c r="AC331" s="777"/>
      <c r="AD331" s="779"/>
    </row>
    <row r="332" spans="2:33" ht="8.1" customHeight="1" x14ac:dyDescent="0.3">
      <c r="Q332" s="199">
        <v>8</v>
      </c>
      <c r="X332" s="783"/>
      <c r="Y332" s="783"/>
      <c r="Z332" s="783"/>
      <c r="AA332" s="783"/>
      <c r="AB332" s="777"/>
      <c r="AC332" s="777"/>
      <c r="AD332" s="779"/>
    </row>
    <row r="333" spans="2:33" ht="15" customHeight="1" x14ac:dyDescent="0.3">
      <c r="B333" s="784" t="s">
        <v>38</v>
      </c>
      <c r="C333" s="784" t="s">
        <v>157</v>
      </c>
      <c r="D333" s="784"/>
      <c r="E333" s="784"/>
      <c r="F333" s="784" t="s">
        <v>164</v>
      </c>
      <c r="G333" s="784"/>
      <c r="H333" s="786" t="s">
        <v>227</v>
      </c>
      <c r="I333" s="787"/>
      <c r="J333" s="788"/>
      <c r="K333" s="795" t="s">
        <v>158</v>
      </c>
      <c r="L333" s="796"/>
      <c r="M333" s="796"/>
      <c r="N333" s="796"/>
      <c r="O333" s="797"/>
      <c r="P333" s="213"/>
      <c r="Q333" s="199">
        <v>15</v>
      </c>
      <c r="R333" s="335"/>
      <c r="S333" s="336"/>
      <c r="T333" s="336"/>
      <c r="U333" s="335"/>
      <c r="V333" s="335"/>
      <c r="W333" s="335"/>
      <c r="X333" s="783"/>
      <c r="Y333" s="783"/>
      <c r="Z333" s="783"/>
      <c r="AA333" s="783"/>
      <c r="AB333" s="777"/>
      <c r="AC333" s="777"/>
      <c r="AD333" s="779"/>
      <c r="AE333" s="771" t="s">
        <v>247</v>
      </c>
      <c r="AF333" s="771"/>
      <c r="AG333" s="772"/>
    </row>
    <row r="334" spans="2:33" ht="15" customHeight="1" thickBot="1" x14ac:dyDescent="0.35">
      <c r="B334" s="785"/>
      <c r="C334" s="390" t="s">
        <v>144</v>
      </c>
      <c r="D334" s="390" t="s">
        <v>145</v>
      </c>
      <c r="E334" s="390" t="s">
        <v>163</v>
      </c>
      <c r="F334" s="390" t="s">
        <v>62</v>
      </c>
      <c r="G334" s="390" t="s">
        <v>28</v>
      </c>
      <c r="H334" s="789"/>
      <c r="I334" s="790"/>
      <c r="J334" s="791"/>
      <c r="K334" s="798"/>
      <c r="L334" s="799"/>
      <c r="M334" s="799"/>
      <c r="N334" s="799"/>
      <c r="O334" s="800"/>
      <c r="P334" s="213"/>
      <c r="Q334" s="199">
        <v>15</v>
      </c>
      <c r="R334" s="335"/>
      <c r="S334" s="336"/>
      <c r="T334" s="336"/>
      <c r="U334" s="335"/>
      <c r="V334" s="335"/>
      <c r="W334" s="335"/>
      <c r="X334" s="783"/>
      <c r="Y334" s="783"/>
      <c r="Z334" s="783"/>
      <c r="AA334" s="783"/>
      <c r="AB334" s="778"/>
      <c r="AC334" s="778"/>
      <c r="AD334" s="779"/>
      <c r="AE334" s="335"/>
      <c r="AF334" s="335"/>
      <c r="AG334" s="335"/>
    </row>
    <row r="335" spans="2:33" ht="12" customHeight="1" thickBot="1" x14ac:dyDescent="0.35">
      <c r="B335" s="214" t="s">
        <v>166</v>
      </c>
      <c r="C335" s="214" t="s">
        <v>167</v>
      </c>
      <c r="D335" s="214" t="s">
        <v>167</v>
      </c>
      <c r="E335" s="214" t="s">
        <v>167</v>
      </c>
      <c r="F335" s="214" t="s">
        <v>168</v>
      </c>
      <c r="G335" s="327" t="s">
        <v>226</v>
      </c>
      <c r="H335" s="792"/>
      <c r="I335" s="793"/>
      <c r="J335" s="794"/>
      <c r="K335" s="801"/>
      <c r="L335" s="802"/>
      <c r="M335" s="802"/>
      <c r="N335" s="802"/>
      <c r="O335" s="803"/>
      <c r="P335" s="213"/>
      <c r="Q335" s="199">
        <v>12</v>
      </c>
      <c r="U335" s="773" t="s">
        <v>181</v>
      </c>
      <c r="V335" s="773"/>
      <c r="X335" s="340" t="s">
        <v>244</v>
      </c>
      <c r="Y335" s="340">
        <v>2</v>
      </c>
      <c r="Z335" s="366" t="s">
        <v>52</v>
      </c>
      <c r="AA335" s="340">
        <v>4</v>
      </c>
      <c r="AB335" s="340">
        <v>5</v>
      </c>
      <c r="AC335" s="340">
        <v>6</v>
      </c>
      <c r="AD335" s="355"/>
      <c r="AE335" s="774" t="s">
        <v>248</v>
      </c>
      <c r="AF335" s="775"/>
      <c r="AG335" s="365" t="s">
        <v>246</v>
      </c>
    </row>
    <row r="336" spans="2:33" ht="21" customHeight="1" x14ac:dyDescent="0.3">
      <c r="B336" s="269"/>
      <c r="C336" s="341"/>
      <c r="D336" s="341"/>
      <c r="E336" s="215" t="str">
        <f>IF(AND(X336=1,AD336=0),D336-C336,"")</f>
        <v/>
      </c>
      <c r="F336" s="270"/>
      <c r="G336" s="271"/>
      <c r="H336" s="757"/>
      <c r="I336" s="758"/>
      <c r="J336" s="759"/>
      <c r="K336" s="760"/>
      <c r="L336" s="761"/>
      <c r="M336" s="761"/>
      <c r="N336" s="761"/>
      <c r="O336" s="762"/>
      <c r="P336" s="322"/>
      <c r="Q336" s="199">
        <v>21</v>
      </c>
      <c r="R336" s="68" t="s">
        <v>120</v>
      </c>
      <c r="S336" s="188" t="s">
        <v>121</v>
      </c>
      <c r="T336" s="189" t="s">
        <v>61</v>
      </c>
      <c r="U336" s="337" t="s">
        <v>9</v>
      </c>
      <c r="V336" s="337" t="s">
        <v>90</v>
      </c>
      <c r="X336" s="372">
        <f>IF(AND(COUNT(B336:B351&gt;0),OR(NOT(C336=""),NOT(D336=""))),1,0)</f>
        <v>0</v>
      </c>
      <c r="Y336" s="337">
        <f>IF(X336=0,0,IF(C336="",2,0))</f>
        <v>0</v>
      </c>
      <c r="Z336" s="337">
        <f>IF(X336=0,0,IF(D336="",3,0))</f>
        <v>0</v>
      </c>
      <c r="AA336" s="337">
        <f>IF(X336=0,0,IF(D336&lt;C336,4,0))</f>
        <v>0</v>
      </c>
      <c r="AB336" s="337">
        <f>IF(X336=0,0,IF(OR(ISERROR(HOUR(C336)),ISERROR(HOUR(D336))),2,IF(AND(DAY(C336)=0,MONTH(C336)=1,YEAR(C336)=1900,DAY(D336)=0,MONTH(D336)=1,YEAR(D336)=1900),0,5)))</f>
        <v>0</v>
      </c>
      <c r="AC336" s="337">
        <f>IF(X336=0,0,IF(B336="",IF(C336&lt;D335,6,0),0))</f>
        <v>0</v>
      </c>
      <c r="AD336" s="353">
        <f>IF(AND(X336=1,NOT(AND(Z336=0,AA336=0,AB336=0,AC336=0))),1,0)</f>
        <v>0</v>
      </c>
      <c r="AE336" s="362">
        <v>0</v>
      </c>
      <c r="AF336" s="363" t="s">
        <v>184</v>
      </c>
      <c r="AG336" s="364"/>
    </row>
    <row r="337" spans="2:33" ht="21" customHeight="1" x14ac:dyDescent="0.3">
      <c r="B337" s="269"/>
      <c r="C337" s="341"/>
      <c r="D337" s="341"/>
      <c r="E337" s="215" t="str">
        <f t="shared" ref="E337:E351" si="56">IF(AND(X337=1,AD337=0),D337-C337,"")</f>
        <v/>
      </c>
      <c r="F337" s="270"/>
      <c r="G337" s="271"/>
      <c r="H337" s="757"/>
      <c r="I337" s="758"/>
      <c r="J337" s="759"/>
      <c r="K337" s="760"/>
      <c r="L337" s="761"/>
      <c r="M337" s="761"/>
      <c r="N337" s="761"/>
      <c r="O337" s="762"/>
      <c r="P337" s="322"/>
      <c r="Q337" s="199">
        <v>21</v>
      </c>
      <c r="R337" s="187" t="str">
        <f>'1 Deckblatt St 2023-05-03'!$I$81</f>
        <v>TTBW  hauptamtl. Trainer</v>
      </c>
      <c r="S337" s="188" t="str">
        <f>'2 Kosten-Zusammenstellung'!$F$38</f>
        <v>N/A</v>
      </c>
      <c r="T337" s="189">
        <f>'2 Kosten-Zusammenstellung'!$H$38</f>
        <v>0.3</v>
      </c>
      <c r="U337" s="393" t="s">
        <v>264</v>
      </c>
      <c r="V337" s="337" t="str">
        <f>'2 Kosten-Zusammenstellung'!$W$15</f>
        <v>2562</v>
      </c>
      <c r="X337" s="372">
        <f>IF(AND(COUNT(B336:B351&gt;0),OR(NOT(C337=""),NOT(D337=""))),1,0)</f>
        <v>0</v>
      </c>
      <c r="Y337" s="337">
        <f t="shared" ref="Y337:Y351" si="57">IF(X337=0,0,IF(C337="",2,0))</f>
        <v>0</v>
      </c>
      <c r="Z337" s="337">
        <f t="shared" ref="Z337:Z351" si="58">IF(X337=0,0,IF(D337="",3,0))</f>
        <v>0</v>
      </c>
      <c r="AA337" s="337">
        <f t="shared" ref="AA337:AA351" si="59">IF(X337=0,0,IF(D337&lt;C337,4,0))</f>
        <v>0</v>
      </c>
      <c r="AB337" s="337">
        <f t="shared" ref="AB337:AB351" si="60">IF(X337=0,0,IF(OR(ISERROR(HOUR(C337)),ISERROR(HOUR(D337))),2,IF(AND(DAY(C337)=0,MONTH(C337)=1,YEAR(C337)=1900,DAY(D337)=0,MONTH(D337)=1,YEAR(D337)=1900),0,5)))</f>
        <v>0</v>
      </c>
      <c r="AC337" s="337">
        <f t="shared" ref="AC337:AC351" si="61">IF(X337=0,0,IF(B337="",IF(C337&lt;D336,6,0),0))</f>
        <v>0</v>
      </c>
      <c r="AD337" s="353">
        <f t="shared" ref="AD337:AD351" si="62">IF(AND(X337=1,NOT(AND(Z337=0,AA337=0,AB337=0,AC337=0))),1,0)</f>
        <v>0</v>
      </c>
      <c r="AE337" s="356">
        <v>1</v>
      </c>
      <c r="AF337" s="354" t="s">
        <v>185</v>
      </c>
      <c r="AG337" s="357"/>
    </row>
    <row r="338" spans="2:33" ht="21" customHeight="1" x14ac:dyDescent="0.3">
      <c r="B338" s="269"/>
      <c r="C338" s="341"/>
      <c r="D338" s="341"/>
      <c r="E338" s="215" t="str">
        <f t="shared" si="56"/>
        <v/>
      </c>
      <c r="F338" s="270"/>
      <c r="G338" s="271"/>
      <c r="H338" s="757"/>
      <c r="I338" s="758"/>
      <c r="J338" s="759"/>
      <c r="K338" s="760"/>
      <c r="L338" s="761"/>
      <c r="M338" s="761"/>
      <c r="N338" s="761"/>
      <c r="O338" s="762"/>
      <c r="P338" s="322"/>
      <c r="Q338" s="199">
        <v>21</v>
      </c>
      <c r="R338" s="187" t="str">
        <f>'1 Deckblatt St 2023-05-03'!$I$82</f>
        <v>TTBW  Honorar-Trainer</v>
      </c>
      <c r="S338" s="188">
        <f>'2 Kosten-Zusammenstellung'!$F$39</f>
        <v>16</v>
      </c>
      <c r="T338" s="189">
        <f>'2 Kosten-Zusammenstellung'!$H$39</f>
        <v>0.25</v>
      </c>
      <c r="U338" s="337" t="str">
        <f>'2 Kosten-Zusammenstellung'!$W$9</f>
        <v>2512</v>
      </c>
      <c r="V338" s="337" t="str">
        <f>'2 Kosten-Zusammenstellung'!$W$14</f>
        <v>2561</v>
      </c>
      <c r="X338" s="372">
        <f>IF(AND(COUNT(B336:B351&gt;0),OR(NOT(C338=""),NOT(D338=""))),1,0)</f>
        <v>0</v>
      </c>
      <c r="Y338" s="337">
        <f t="shared" si="57"/>
        <v>0</v>
      </c>
      <c r="Z338" s="337">
        <f t="shared" si="58"/>
        <v>0</v>
      </c>
      <c r="AA338" s="337">
        <f t="shared" si="59"/>
        <v>0</v>
      </c>
      <c r="AB338" s="337">
        <f t="shared" si="60"/>
        <v>0</v>
      </c>
      <c r="AC338" s="337">
        <f t="shared" si="61"/>
        <v>0</v>
      </c>
      <c r="AD338" s="353">
        <f t="shared" si="62"/>
        <v>0</v>
      </c>
      <c r="AE338" s="356">
        <v>2</v>
      </c>
      <c r="AF338" s="354" t="s">
        <v>245</v>
      </c>
      <c r="AG338" s="357" t="s">
        <v>249</v>
      </c>
    </row>
    <row r="339" spans="2:33" ht="21" customHeight="1" x14ac:dyDescent="0.3">
      <c r="B339" s="269"/>
      <c r="C339" s="341"/>
      <c r="D339" s="341"/>
      <c r="E339" s="215" t="str">
        <f t="shared" si="56"/>
        <v/>
      </c>
      <c r="F339" s="270"/>
      <c r="G339" s="271"/>
      <c r="H339" s="768"/>
      <c r="I339" s="769"/>
      <c r="J339" s="770"/>
      <c r="K339" s="760"/>
      <c r="L339" s="761"/>
      <c r="M339" s="761"/>
      <c r="N339" s="761"/>
      <c r="O339" s="762"/>
      <c r="P339" s="322"/>
      <c r="Q339" s="199">
        <v>21</v>
      </c>
      <c r="R339" s="187" t="str">
        <f>'1 Deckblatt St 2023-05-03'!$I$83</f>
        <v>Trainer, A-Lizenz</v>
      </c>
      <c r="S339" s="188">
        <f>'2 Kosten-Zusammenstellung'!$F$40</f>
        <v>14</v>
      </c>
      <c r="T339" s="189">
        <f>'2 Kosten-Zusammenstellung'!$H$40</f>
        <v>0.25</v>
      </c>
      <c r="U339" s="337" t="str">
        <f>'2 Kosten-Zusammenstellung'!$W$10</f>
        <v>2513</v>
      </c>
      <c r="V339" s="337" t="str">
        <f>'2 Kosten-Zusammenstellung'!$W$14</f>
        <v>2561</v>
      </c>
      <c r="X339" s="372">
        <f>IF(AND(COUNT(B336:B351&gt;0),OR(NOT(C339=""),NOT(D339=""))),1,0)</f>
        <v>0</v>
      </c>
      <c r="Y339" s="337">
        <f t="shared" si="57"/>
        <v>0</v>
      </c>
      <c r="Z339" s="337">
        <f t="shared" si="58"/>
        <v>0</v>
      </c>
      <c r="AA339" s="337">
        <f t="shared" si="59"/>
        <v>0</v>
      </c>
      <c r="AB339" s="337">
        <f t="shared" si="60"/>
        <v>0</v>
      </c>
      <c r="AC339" s="337">
        <f t="shared" si="61"/>
        <v>0</v>
      </c>
      <c r="AD339" s="353">
        <f t="shared" si="62"/>
        <v>0</v>
      </c>
      <c r="AE339" s="356">
        <v>3</v>
      </c>
      <c r="AF339" s="354" t="s">
        <v>252</v>
      </c>
      <c r="AG339" s="358" t="s">
        <v>250</v>
      </c>
    </row>
    <row r="340" spans="2:33" ht="21" customHeight="1" x14ac:dyDescent="0.3">
      <c r="B340" s="269"/>
      <c r="C340" s="341"/>
      <c r="D340" s="341"/>
      <c r="E340" s="215" t="str">
        <f t="shared" si="56"/>
        <v/>
      </c>
      <c r="F340" s="270"/>
      <c r="G340" s="271"/>
      <c r="H340" s="757"/>
      <c r="I340" s="758"/>
      <c r="J340" s="759"/>
      <c r="K340" s="760"/>
      <c r="L340" s="761"/>
      <c r="M340" s="761"/>
      <c r="N340" s="761"/>
      <c r="O340" s="762"/>
      <c r="P340" s="322"/>
      <c r="Q340" s="199">
        <v>21</v>
      </c>
      <c r="R340" s="187" t="str">
        <f>'1 Deckblatt St 2023-05-03'!$I$84</f>
        <v>Trainer, B-Lizenz</v>
      </c>
      <c r="S340" s="188">
        <f>'2 Kosten-Zusammenstellung'!$F$41</f>
        <v>13</v>
      </c>
      <c r="T340" s="189">
        <f>'2 Kosten-Zusammenstellung'!$H$41</f>
        <v>0.25</v>
      </c>
      <c r="U340" s="337" t="str">
        <f>'2 Kosten-Zusammenstellung'!$W$11</f>
        <v>2514</v>
      </c>
      <c r="V340" s="337" t="str">
        <f>'2 Kosten-Zusammenstellung'!$W$14</f>
        <v>2561</v>
      </c>
      <c r="X340" s="372">
        <f>IF(AND(COUNT(B336:B351&gt;0),OR(NOT(C340=""),NOT(D340=""))),1,0)</f>
        <v>0</v>
      </c>
      <c r="Y340" s="337">
        <f t="shared" si="57"/>
        <v>0</v>
      </c>
      <c r="Z340" s="337">
        <f t="shared" si="58"/>
        <v>0</v>
      </c>
      <c r="AA340" s="337">
        <f t="shared" si="59"/>
        <v>0</v>
      </c>
      <c r="AB340" s="337">
        <f t="shared" si="60"/>
        <v>0</v>
      </c>
      <c r="AC340" s="337">
        <f t="shared" si="61"/>
        <v>0</v>
      </c>
      <c r="AD340" s="353">
        <f t="shared" si="62"/>
        <v>0</v>
      </c>
      <c r="AE340" s="356">
        <v>4</v>
      </c>
      <c r="AF340" s="354" t="s">
        <v>183</v>
      </c>
      <c r="AG340" s="357" t="s">
        <v>251</v>
      </c>
    </row>
    <row r="341" spans="2:33" ht="21" customHeight="1" x14ac:dyDescent="0.3">
      <c r="B341" s="269"/>
      <c r="C341" s="341"/>
      <c r="D341" s="341"/>
      <c r="E341" s="215" t="str">
        <f t="shared" si="56"/>
        <v/>
      </c>
      <c r="F341" s="270"/>
      <c r="G341" s="271"/>
      <c r="H341" s="757"/>
      <c r="I341" s="758"/>
      <c r="J341" s="759"/>
      <c r="K341" s="760"/>
      <c r="L341" s="761"/>
      <c r="M341" s="761"/>
      <c r="N341" s="761"/>
      <c r="O341" s="762"/>
      <c r="P341" s="322"/>
      <c r="Q341" s="199">
        <v>21</v>
      </c>
      <c r="R341" s="187" t="str">
        <f>'1 Deckblatt St 2023-05-03'!$I$85</f>
        <v>Trainer, C-Lizenz</v>
      </c>
      <c r="S341" s="188">
        <f>'2 Kosten-Zusammenstellung'!$F$42</f>
        <v>10</v>
      </c>
      <c r="T341" s="189">
        <f>'2 Kosten-Zusammenstellung'!$H$42</f>
        <v>0.25</v>
      </c>
      <c r="U341" s="338" t="str">
        <f>'2 Kosten-Zusammenstellung'!$W$12</f>
        <v>2515</v>
      </c>
      <c r="V341" s="337" t="str">
        <f>'2 Kosten-Zusammenstellung'!$W$14</f>
        <v>2561</v>
      </c>
      <c r="X341" s="372">
        <f>IF(AND(COUNT(B336:B351&gt;0),OR(NOT(C341=""),NOT(D341=""))),1,0)</f>
        <v>0</v>
      </c>
      <c r="Y341" s="337">
        <f t="shared" si="57"/>
        <v>0</v>
      </c>
      <c r="Z341" s="337">
        <f t="shared" si="58"/>
        <v>0</v>
      </c>
      <c r="AA341" s="337">
        <f t="shared" si="59"/>
        <v>0</v>
      </c>
      <c r="AB341" s="337">
        <f t="shared" si="60"/>
        <v>0</v>
      </c>
      <c r="AC341" s="337">
        <f t="shared" si="61"/>
        <v>0</v>
      </c>
      <c r="AD341" s="353">
        <f t="shared" si="62"/>
        <v>0</v>
      </c>
      <c r="AE341" s="356">
        <v>5</v>
      </c>
      <c r="AF341" s="354" t="s">
        <v>182</v>
      </c>
      <c r="AG341" s="357" t="s">
        <v>253</v>
      </c>
    </row>
    <row r="342" spans="2:33" ht="21" customHeight="1" thickBot="1" x14ac:dyDescent="0.35">
      <c r="B342" s="269"/>
      <c r="C342" s="341"/>
      <c r="D342" s="341"/>
      <c r="E342" s="215" t="str">
        <f t="shared" si="56"/>
        <v/>
      </c>
      <c r="F342" s="270"/>
      <c r="G342" s="271"/>
      <c r="H342" s="757"/>
      <c r="I342" s="758"/>
      <c r="J342" s="759"/>
      <c r="K342" s="760"/>
      <c r="L342" s="761"/>
      <c r="M342" s="761"/>
      <c r="N342" s="761"/>
      <c r="O342" s="762"/>
      <c r="P342" s="322"/>
      <c r="Q342" s="199">
        <v>21</v>
      </c>
      <c r="R342" s="187" t="str">
        <f>'1 Deckblatt St 2023-05-03'!$I$86</f>
        <v>Physiotherapeut</v>
      </c>
      <c r="S342" s="188" t="str">
        <f>'2 Kosten-Zusammenstellung'!$O$38</f>
        <v>N/A</v>
      </c>
      <c r="T342" s="189">
        <f>'2 Kosten-Zusammenstellung'!$S$38</f>
        <v>0.3</v>
      </c>
      <c r="U342" s="393" t="s">
        <v>264</v>
      </c>
      <c r="V342" s="323" t="str">
        <f>'2 Kosten-Zusammenstellung'!$W$14</f>
        <v>2561</v>
      </c>
      <c r="W342" s="334"/>
      <c r="X342" s="372">
        <f>IF(AND(COUNT(B336:B351&gt;0),OR(NOT(C342=""),NOT(D342=""))),1,0)</f>
        <v>0</v>
      </c>
      <c r="Y342" s="337">
        <f t="shared" si="57"/>
        <v>0</v>
      </c>
      <c r="Z342" s="337">
        <f t="shared" si="58"/>
        <v>0</v>
      </c>
      <c r="AA342" s="337">
        <f t="shared" si="59"/>
        <v>0</v>
      </c>
      <c r="AB342" s="337">
        <f t="shared" si="60"/>
        <v>0</v>
      </c>
      <c r="AC342" s="337">
        <f t="shared" si="61"/>
        <v>0</v>
      </c>
      <c r="AD342" s="353">
        <f t="shared" si="62"/>
        <v>0</v>
      </c>
      <c r="AE342" s="359">
        <v>6</v>
      </c>
      <c r="AF342" s="360" t="s">
        <v>38</v>
      </c>
      <c r="AG342" s="361" t="s">
        <v>254</v>
      </c>
    </row>
    <row r="343" spans="2:33" ht="21" customHeight="1" x14ac:dyDescent="0.3">
      <c r="B343" s="269"/>
      <c r="C343" s="341"/>
      <c r="D343" s="341"/>
      <c r="E343" s="215" t="str">
        <f t="shared" si="56"/>
        <v/>
      </c>
      <c r="F343" s="270"/>
      <c r="G343" s="271"/>
      <c r="H343" s="757"/>
      <c r="I343" s="758"/>
      <c r="J343" s="759"/>
      <c r="K343" s="760"/>
      <c r="L343" s="761"/>
      <c r="M343" s="761"/>
      <c r="N343" s="761"/>
      <c r="O343" s="762"/>
      <c r="P343" s="322"/>
      <c r="Q343" s="199">
        <v>21</v>
      </c>
      <c r="R343" s="10" t="str">
        <f>'1 Deckblatt St 2023-05-03'!$I$87</f>
        <v>Sparringspartner</v>
      </c>
      <c r="S343" s="188">
        <f>'2 Kosten-Zusammenstellung'!$O$39</f>
        <v>13</v>
      </c>
      <c r="T343" s="323">
        <f>'2 Kosten-Zusammenstellung'!$S$39</f>
        <v>0.25</v>
      </c>
      <c r="U343" s="338" t="str">
        <f>'2 Kosten-Zusammenstellung'!$W$11</f>
        <v>2514</v>
      </c>
      <c r="V343" s="338" t="str">
        <f>'2 Kosten-Zusammenstellung'!$W$14</f>
        <v>2561</v>
      </c>
      <c r="W343" s="334"/>
      <c r="X343" s="372">
        <f>IF(AND(COUNT(B$31:B336&gt;0),OR(NOT(C343=""),NOT(D343=""))),1,0)</f>
        <v>0</v>
      </c>
      <c r="Y343" s="337">
        <f t="shared" si="57"/>
        <v>0</v>
      </c>
      <c r="Z343" s="337">
        <f t="shared" si="58"/>
        <v>0</v>
      </c>
      <c r="AA343" s="337">
        <f t="shared" si="59"/>
        <v>0</v>
      </c>
      <c r="AB343" s="337">
        <f t="shared" si="60"/>
        <v>0</v>
      </c>
      <c r="AC343" s="337">
        <f t="shared" si="61"/>
        <v>0</v>
      </c>
      <c r="AD343" s="337">
        <f t="shared" si="62"/>
        <v>0</v>
      </c>
      <c r="AG343" s="352"/>
    </row>
    <row r="344" spans="2:33" ht="21" customHeight="1" x14ac:dyDescent="0.3">
      <c r="B344" s="269"/>
      <c r="C344" s="341"/>
      <c r="D344" s="341"/>
      <c r="E344" s="215" t="str">
        <f t="shared" si="56"/>
        <v/>
      </c>
      <c r="F344" s="270"/>
      <c r="G344" s="271"/>
      <c r="H344" s="757"/>
      <c r="I344" s="758"/>
      <c r="J344" s="759"/>
      <c r="K344" s="760"/>
      <c r="L344" s="761"/>
      <c r="M344" s="761"/>
      <c r="N344" s="761"/>
      <c r="O344" s="762"/>
      <c r="P344" s="322"/>
      <c r="Q344" s="199">
        <v>21</v>
      </c>
      <c r="R344" s="10" t="str">
        <f>'1 Deckblatt St 2023-05-03'!$I$88</f>
        <v>Ehrenamtliche</v>
      </c>
      <c r="S344" s="188" t="str">
        <f>'2 Kosten-Zusammenstellung'!$O$40</f>
        <v>N/A</v>
      </c>
      <c r="T344" s="323">
        <f>'2 Kosten-Zusammenstellung'!$S$40</f>
        <v>0.3</v>
      </c>
      <c r="U344" s="393" t="s">
        <v>264</v>
      </c>
      <c r="V344" s="338" t="str">
        <f>'2 Kosten-Zusammenstellung'!$W$16</f>
        <v>2565</v>
      </c>
      <c r="W344" s="334"/>
      <c r="X344" s="372">
        <f>IF(AND(COUNT(B336:B351&gt;0),OR(NOT(C344=""),NOT(D344=""))),1,0)</f>
        <v>0</v>
      </c>
      <c r="Y344" s="337">
        <f t="shared" si="57"/>
        <v>0</v>
      </c>
      <c r="Z344" s="337">
        <f t="shared" si="58"/>
        <v>0</v>
      </c>
      <c r="AA344" s="337">
        <f t="shared" si="59"/>
        <v>0</v>
      </c>
      <c r="AB344" s="337">
        <f t="shared" si="60"/>
        <v>0</v>
      </c>
      <c r="AC344" s="337">
        <f t="shared" si="61"/>
        <v>0</v>
      </c>
      <c r="AD344" s="337">
        <f t="shared" si="62"/>
        <v>0</v>
      </c>
    </row>
    <row r="345" spans="2:33" ht="21" customHeight="1" x14ac:dyDescent="0.3">
      <c r="B345" s="269"/>
      <c r="C345" s="341"/>
      <c r="D345" s="341"/>
      <c r="E345" s="215" t="str">
        <f t="shared" si="56"/>
        <v/>
      </c>
      <c r="F345" s="270"/>
      <c r="G345" s="271"/>
      <c r="H345" s="757"/>
      <c r="I345" s="758"/>
      <c r="J345" s="759"/>
      <c r="K345" s="760"/>
      <c r="L345" s="761"/>
      <c r="M345" s="761"/>
      <c r="N345" s="761"/>
      <c r="O345" s="762"/>
      <c r="P345" s="322"/>
      <c r="Q345" s="199">
        <v>21</v>
      </c>
      <c r="X345" s="372">
        <f>IF(AND(COUNT(B336:B351&gt;0),OR(NOT(C345=""),NOT(D345=""))),1,0)</f>
        <v>0</v>
      </c>
      <c r="Y345" s="337">
        <f t="shared" si="57"/>
        <v>0</v>
      </c>
      <c r="Z345" s="337">
        <f t="shared" si="58"/>
        <v>0</v>
      </c>
      <c r="AA345" s="337">
        <f t="shared" si="59"/>
        <v>0</v>
      </c>
      <c r="AB345" s="337">
        <f t="shared" si="60"/>
        <v>0</v>
      </c>
      <c r="AC345" s="337">
        <f t="shared" si="61"/>
        <v>0</v>
      </c>
      <c r="AD345" s="337">
        <f t="shared" si="62"/>
        <v>0</v>
      </c>
    </row>
    <row r="346" spans="2:33" ht="21" customHeight="1" x14ac:dyDescent="0.3">
      <c r="B346" s="269"/>
      <c r="C346" s="341"/>
      <c r="D346" s="341"/>
      <c r="E346" s="215" t="str">
        <f t="shared" si="56"/>
        <v/>
      </c>
      <c r="F346" s="270"/>
      <c r="G346" s="271"/>
      <c r="H346" s="757"/>
      <c r="I346" s="758"/>
      <c r="J346" s="759"/>
      <c r="K346" s="760"/>
      <c r="L346" s="761"/>
      <c r="M346" s="761"/>
      <c r="N346" s="761"/>
      <c r="O346" s="762"/>
      <c r="P346" s="322"/>
      <c r="Q346" s="199">
        <v>21</v>
      </c>
      <c r="X346" s="372">
        <f>IF(AND(COUNT(B336:B351&gt;0),OR(NOT(C346=""),NOT(D346=""))),1,0)</f>
        <v>0</v>
      </c>
      <c r="Y346" s="337">
        <f t="shared" si="57"/>
        <v>0</v>
      </c>
      <c r="Z346" s="337">
        <f t="shared" si="58"/>
        <v>0</v>
      </c>
      <c r="AA346" s="337">
        <f t="shared" si="59"/>
        <v>0</v>
      </c>
      <c r="AB346" s="337">
        <f t="shared" si="60"/>
        <v>0</v>
      </c>
      <c r="AC346" s="337">
        <f t="shared" si="61"/>
        <v>0</v>
      </c>
      <c r="AD346" s="337">
        <f t="shared" si="62"/>
        <v>0</v>
      </c>
    </row>
    <row r="347" spans="2:33" ht="21" customHeight="1" x14ac:dyDescent="0.3">
      <c r="B347" s="269"/>
      <c r="C347" s="341"/>
      <c r="D347" s="341"/>
      <c r="E347" s="215" t="str">
        <f t="shared" si="56"/>
        <v/>
      </c>
      <c r="F347" s="270"/>
      <c r="G347" s="271"/>
      <c r="H347" s="757"/>
      <c r="I347" s="758"/>
      <c r="J347" s="759"/>
      <c r="K347" s="760"/>
      <c r="L347" s="761"/>
      <c r="M347" s="761"/>
      <c r="N347" s="761"/>
      <c r="O347" s="762"/>
      <c r="P347" s="322"/>
      <c r="Q347" s="199">
        <v>21</v>
      </c>
      <c r="R347" s="367"/>
      <c r="X347" s="372">
        <f>IF(AND(COUNT(B336:B351&gt;0),OR(NOT(C347=""),NOT(D347=""))),1,0)</f>
        <v>0</v>
      </c>
      <c r="Y347" s="337">
        <f t="shared" si="57"/>
        <v>0</v>
      </c>
      <c r="Z347" s="337">
        <f t="shared" si="58"/>
        <v>0</v>
      </c>
      <c r="AA347" s="337">
        <f t="shared" si="59"/>
        <v>0</v>
      </c>
      <c r="AB347" s="337">
        <f t="shared" si="60"/>
        <v>0</v>
      </c>
      <c r="AC347" s="337">
        <f t="shared" si="61"/>
        <v>0</v>
      </c>
      <c r="AD347" s="337">
        <f t="shared" si="62"/>
        <v>0</v>
      </c>
    </row>
    <row r="348" spans="2:33" ht="21" customHeight="1" x14ac:dyDescent="0.3">
      <c r="B348" s="269"/>
      <c r="C348" s="341"/>
      <c r="D348" s="341"/>
      <c r="E348" s="215" t="str">
        <f t="shared" si="56"/>
        <v/>
      </c>
      <c r="F348" s="270"/>
      <c r="G348" s="271"/>
      <c r="H348" s="757"/>
      <c r="I348" s="758"/>
      <c r="J348" s="759"/>
      <c r="K348" s="760"/>
      <c r="L348" s="761"/>
      <c r="M348" s="761"/>
      <c r="N348" s="761"/>
      <c r="O348" s="762"/>
      <c r="P348" s="322"/>
      <c r="Q348" s="199">
        <v>21</v>
      </c>
      <c r="R348" s="367"/>
      <c r="X348" s="372">
        <f>IF(AND(COUNT(B336:B351&gt;0),OR(NOT(C348=""),NOT(D348=""))),1,0)</f>
        <v>0</v>
      </c>
      <c r="Y348" s="337">
        <f t="shared" si="57"/>
        <v>0</v>
      </c>
      <c r="Z348" s="337">
        <f t="shared" si="58"/>
        <v>0</v>
      </c>
      <c r="AA348" s="337">
        <f t="shared" si="59"/>
        <v>0</v>
      </c>
      <c r="AB348" s="337">
        <f t="shared" si="60"/>
        <v>0</v>
      </c>
      <c r="AC348" s="337">
        <f t="shared" si="61"/>
        <v>0</v>
      </c>
      <c r="AD348" s="337">
        <f t="shared" si="62"/>
        <v>0</v>
      </c>
    </row>
    <row r="349" spans="2:33" ht="21" customHeight="1" x14ac:dyDescent="0.3">
      <c r="B349" s="269"/>
      <c r="C349" s="341"/>
      <c r="D349" s="341"/>
      <c r="E349" s="215" t="str">
        <f t="shared" si="56"/>
        <v/>
      </c>
      <c r="F349" s="270"/>
      <c r="G349" s="271"/>
      <c r="H349" s="757"/>
      <c r="I349" s="758"/>
      <c r="J349" s="759"/>
      <c r="K349" s="760"/>
      <c r="L349" s="761"/>
      <c r="M349" s="761"/>
      <c r="N349" s="761"/>
      <c r="O349" s="762"/>
      <c r="P349" s="322"/>
      <c r="Q349" s="199">
        <v>21</v>
      </c>
      <c r="X349" s="372">
        <f>IF(AND(COUNT(B336:B351&gt;0),OR(NOT(C349=""),NOT(D349=""))),1,0)</f>
        <v>0</v>
      </c>
      <c r="Y349" s="337">
        <f t="shared" si="57"/>
        <v>0</v>
      </c>
      <c r="Z349" s="337">
        <f t="shared" si="58"/>
        <v>0</v>
      </c>
      <c r="AA349" s="337">
        <f t="shared" si="59"/>
        <v>0</v>
      </c>
      <c r="AB349" s="337">
        <f t="shared" si="60"/>
        <v>0</v>
      </c>
      <c r="AC349" s="337">
        <f t="shared" si="61"/>
        <v>0</v>
      </c>
      <c r="AD349" s="337">
        <f t="shared" si="62"/>
        <v>0</v>
      </c>
    </row>
    <row r="350" spans="2:33" ht="21" customHeight="1" x14ac:dyDescent="0.3">
      <c r="B350" s="269"/>
      <c r="C350" s="341"/>
      <c r="D350" s="341"/>
      <c r="E350" s="215" t="str">
        <f t="shared" si="56"/>
        <v/>
      </c>
      <c r="F350" s="270"/>
      <c r="G350" s="271"/>
      <c r="H350" s="757"/>
      <c r="I350" s="758"/>
      <c r="J350" s="759"/>
      <c r="K350" s="760"/>
      <c r="L350" s="761"/>
      <c r="M350" s="761"/>
      <c r="N350" s="761"/>
      <c r="O350" s="762"/>
      <c r="P350" s="322"/>
      <c r="Q350" s="199">
        <v>21</v>
      </c>
      <c r="X350" s="372">
        <f>IF(AND(COUNT(B336:B351&gt;0),OR(NOT(C350=""),NOT(D350=""))),1,0)</f>
        <v>0</v>
      </c>
      <c r="Y350" s="337">
        <f t="shared" si="57"/>
        <v>0</v>
      </c>
      <c r="Z350" s="337">
        <f t="shared" si="58"/>
        <v>0</v>
      </c>
      <c r="AA350" s="337">
        <f t="shared" si="59"/>
        <v>0</v>
      </c>
      <c r="AB350" s="337">
        <f t="shared" si="60"/>
        <v>0</v>
      </c>
      <c r="AC350" s="337">
        <f t="shared" si="61"/>
        <v>0</v>
      </c>
      <c r="AD350" s="337">
        <f t="shared" si="62"/>
        <v>0</v>
      </c>
    </row>
    <row r="351" spans="2:33" ht="21" customHeight="1" thickBot="1" x14ac:dyDescent="0.35">
      <c r="B351" s="269"/>
      <c r="C351" s="341"/>
      <c r="D351" s="341"/>
      <c r="E351" s="215" t="str">
        <f t="shared" si="56"/>
        <v/>
      </c>
      <c r="F351" s="270"/>
      <c r="G351" s="271"/>
      <c r="H351" s="757"/>
      <c r="I351" s="758"/>
      <c r="J351" s="759"/>
      <c r="K351" s="760"/>
      <c r="L351" s="761"/>
      <c r="M351" s="761"/>
      <c r="N351" s="761"/>
      <c r="O351" s="762"/>
      <c r="P351" s="322"/>
      <c r="Q351" s="199">
        <v>21</v>
      </c>
      <c r="X351" s="373">
        <f>IF(AND(COUNT(B336:B351&gt;0),OR(NOT(C351=""),NOT(D351=""))),1,0)</f>
        <v>0</v>
      </c>
      <c r="Y351" s="374">
        <f t="shared" si="57"/>
        <v>0</v>
      </c>
      <c r="Z351" s="374">
        <f t="shared" si="58"/>
        <v>0</v>
      </c>
      <c r="AA351" s="374">
        <f t="shared" si="59"/>
        <v>0</v>
      </c>
      <c r="AB351" s="374">
        <f t="shared" si="60"/>
        <v>0</v>
      </c>
      <c r="AC351" s="374">
        <f t="shared" si="61"/>
        <v>0</v>
      </c>
      <c r="AD351" s="368">
        <f t="shared" si="62"/>
        <v>0</v>
      </c>
    </row>
    <row r="352" spans="2:33" ht="21" customHeight="1" thickBot="1" x14ac:dyDescent="0.35">
      <c r="B352" s="763" t="s">
        <v>65</v>
      </c>
      <c r="C352" s="764"/>
      <c r="D352" s="765"/>
      <c r="E352" s="215">
        <f>SUM(E336:E351)</f>
        <v>0</v>
      </c>
      <c r="F352" s="216">
        <f>SUM(F336:F351)</f>
        <v>0</v>
      </c>
      <c r="G352" s="217">
        <f>SUM(G336:G351)</f>
        <v>0</v>
      </c>
      <c r="H352" s="766" t="str">
        <f>IF(Y355=100,"",VLOOKUP(Y354,AE336:AG342,3,FALSE))</f>
        <v/>
      </c>
      <c r="I352" s="767"/>
      <c r="J352" s="767"/>
      <c r="K352" s="403" t="str">
        <f>IF(Y355=100,"","in Zeile")</f>
        <v/>
      </c>
      <c r="L352" s="383" t="str">
        <f>IF(Y355=100,"",Y355)</f>
        <v/>
      </c>
      <c r="M352" s="381"/>
      <c r="N352" s="381"/>
      <c r="O352" s="382"/>
      <c r="P352" s="322"/>
      <c r="Q352" s="199">
        <v>21</v>
      </c>
      <c r="X352" s="375"/>
      <c r="Y352" s="376">
        <f>IF(ISNA(MATCH(2,Y336:Y351,0)),100,MATCH(2,Y336:Y351,0))</f>
        <v>100</v>
      </c>
      <c r="Z352" s="376">
        <f>IF(ISNA(MATCH(3,Z336:Z351,0)),100,MATCH(3,Z336:Z351,0))</f>
        <v>100</v>
      </c>
      <c r="AA352" s="376">
        <f>IF(ISNA(MATCH(4,AA336:AA351,0)),100,MATCH(4,AA336:AA351,0))</f>
        <v>100</v>
      </c>
      <c r="AB352" s="376">
        <f>IF(ISNA(MATCH(5,AB336:AB351,0)),100,MATCH(5,AB336:AB351,0))</f>
        <v>100</v>
      </c>
      <c r="AC352" s="377">
        <f>IF(ISNA(MATCH(6,AC336:AC351,0)),100,MATCH(6,AC336:AC351,0))</f>
        <v>100</v>
      </c>
    </row>
    <row r="353" spans="2:32" ht="8.1" customHeight="1" x14ac:dyDescent="0.3">
      <c r="Q353" s="199">
        <v>8</v>
      </c>
      <c r="X353" s="220">
        <v>1</v>
      </c>
      <c r="Y353" s="220">
        <v>2</v>
      </c>
      <c r="Z353" s="369">
        <v>3</v>
      </c>
      <c r="AA353" s="220">
        <v>4</v>
      </c>
      <c r="AB353" s="220">
        <v>5</v>
      </c>
      <c r="AC353" s="220">
        <v>6</v>
      </c>
    </row>
    <row r="354" spans="2:32" ht="16.2" customHeight="1" x14ac:dyDescent="0.3">
      <c r="B354" s="172" t="s">
        <v>8</v>
      </c>
      <c r="C354" s="179"/>
      <c r="D354" s="179"/>
      <c r="E354" s="179"/>
      <c r="F354" s="179"/>
      <c r="G354" s="180"/>
      <c r="H354" s="175"/>
      <c r="I354" s="742" t="s">
        <v>281</v>
      </c>
      <c r="J354" s="743"/>
      <c r="K354" s="743"/>
      <c r="L354" s="743"/>
      <c r="M354" s="743"/>
      <c r="N354" s="743"/>
      <c r="O354" s="185"/>
      <c r="P354" s="321"/>
      <c r="Q354" s="199">
        <v>16</v>
      </c>
      <c r="V354" s="746" t="s">
        <v>262</v>
      </c>
      <c r="W354" s="747"/>
      <c r="X354" s="747"/>
      <c r="Y354" s="378">
        <f>MATCH(SMALL(X352:AC352,1),X352:AC352,0)</f>
        <v>2</v>
      </c>
      <c r="Z354" s="748"/>
      <c r="AA354" s="749"/>
      <c r="AB354" s="369"/>
      <c r="AC354" s="369"/>
      <c r="AD354" s="369"/>
      <c r="AE354" s="369"/>
      <c r="AF354" s="369"/>
    </row>
    <row r="355" spans="2:32" ht="17.100000000000001" customHeight="1" x14ac:dyDescent="0.3">
      <c r="B355" s="167" t="str">
        <f>IF(ISNA(VLOOKUP(K330,R337:V344,4,FALSE)),"",VLOOKUP(K330,R337:V344,4,FALSE))</f>
        <v/>
      </c>
      <c r="C355" s="750" t="s">
        <v>9</v>
      </c>
      <c r="D355" s="750"/>
      <c r="E355" s="173">
        <f>IF('1 Deckblatt St 2023-05-03'!$R$54=5,VLOOKUP(K330,R337:V344,2,FALSE),0)</f>
        <v>0</v>
      </c>
      <c r="F355" s="174" t="s">
        <v>170</v>
      </c>
      <c r="G355" s="169">
        <f>(E352*24)*E355</f>
        <v>0</v>
      </c>
      <c r="H355" s="175"/>
      <c r="I355" s="744"/>
      <c r="J355" s="745"/>
      <c r="K355" s="745"/>
      <c r="L355" s="745"/>
      <c r="M355" s="745"/>
      <c r="N355" s="745"/>
      <c r="O355" s="186"/>
      <c r="P355" s="321"/>
      <c r="Q355" s="199">
        <v>17</v>
      </c>
      <c r="V355" s="751" t="s">
        <v>260</v>
      </c>
      <c r="W355" s="752"/>
      <c r="X355" s="752"/>
      <c r="Y355" s="379">
        <f>SMALL(Y352:AC352,1)</f>
        <v>100</v>
      </c>
      <c r="Z355" s="753" t="s">
        <v>261</v>
      </c>
      <c r="AA355" s="754"/>
      <c r="AB355" s="369"/>
      <c r="AC355" s="369"/>
      <c r="AD355" s="369"/>
      <c r="AE355" s="369"/>
      <c r="AF355" s="369"/>
    </row>
    <row r="356" spans="2:32" ht="17.100000000000001" customHeight="1" x14ac:dyDescent="0.3">
      <c r="B356" s="167" t="str">
        <f>IF(ISNA(VLOOKUP(K330,R337:V344,5,FALSE)),"",VLOOKUP(K330,R337:V344,5,FALSE))</f>
        <v/>
      </c>
      <c r="C356" s="755" t="s">
        <v>169</v>
      </c>
      <c r="D356" s="755"/>
      <c r="E356" s="173">
        <f>IF(ISNA(VLOOKUP(K330,R337:V344,3,FALSE)),0,VLOOKUP(K330,R337:V344,3,FALSE))</f>
        <v>0</v>
      </c>
      <c r="F356" s="174" t="s">
        <v>61</v>
      </c>
      <c r="G356" s="170">
        <f>F352*E356</f>
        <v>0</v>
      </c>
      <c r="H356" s="111"/>
      <c r="I356" s="744"/>
      <c r="J356" s="745"/>
      <c r="K356" s="745"/>
      <c r="L356" s="745"/>
      <c r="M356" s="745"/>
      <c r="N356" s="745"/>
      <c r="O356" s="186"/>
      <c r="P356" s="321"/>
      <c r="Q356" s="199">
        <v>17</v>
      </c>
      <c r="R356" s="371"/>
      <c r="S356" s="756"/>
      <c r="T356" s="756"/>
      <c r="U356" s="370"/>
    </row>
    <row r="357" spans="2:32" ht="17.100000000000001" customHeight="1" thickBot="1" x14ac:dyDescent="0.3">
      <c r="B357" s="168" t="str">
        <f>IF(ISNA(VLOOKUP(K330,R337:V344,4,FALSE)),"",'2 Kosten-Zusammenstellung'!W$13)</f>
        <v/>
      </c>
      <c r="C357" s="730" t="s">
        <v>159</v>
      </c>
      <c r="D357" s="730"/>
      <c r="E357" s="730"/>
      <c r="F357" s="730"/>
      <c r="G357" s="171">
        <f>IF(ISNA(VLOOKUP(K330,R337:V344,4,FALSE)),0,G352)</f>
        <v>0</v>
      </c>
      <c r="H357" s="111"/>
      <c r="I357" s="731"/>
      <c r="J357" s="732"/>
      <c r="K357" s="219"/>
      <c r="L357" s="734"/>
      <c r="M357" s="734"/>
      <c r="N357" s="734"/>
      <c r="O357" s="206"/>
      <c r="Q357" s="199">
        <v>17</v>
      </c>
    </row>
    <row r="358" spans="2:32" ht="16.2" customHeight="1" thickTop="1" x14ac:dyDescent="0.25">
      <c r="B358" s="181"/>
      <c r="C358" s="735" t="s">
        <v>7</v>
      </c>
      <c r="D358" s="735"/>
      <c r="E358" s="735"/>
      <c r="F358" s="735"/>
      <c r="G358" s="737">
        <f>SUM(G355:G357)</f>
        <v>0</v>
      </c>
      <c r="H358" s="111"/>
      <c r="I358" s="733"/>
      <c r="J358" s="732"/>
      <c r="K358" s="219"/>
      <c r="L358" s="734"/>
      <c r="M358" s="734"/>
      <c r="N358" s="734"/>
      <c r="O358" s="206"/>
      <c r="Q358" s="199">
        <v>16</v>
      </c>
    </row>
    <row r="359" spans="2:32" ht="14.1" customHeight="1" x14ac:dyDescent="0.3">
      <c r="B359" s="208"/>
      <c r="C359" s="736"/>
      <c r="D359" s="736"/>
      <c r="E359" s="736"/>
      <c r="F359" s="736"/>
      <c r="G359" s="738"/>
      <c r="H359" s="183"/>
      <c r="I359" s="739" t="s">
        <v>10</v>
      </c>
      <c r="J359" s="740"/>
      <c r="K359" s="328"/>
      <c r="L359" s="741" t="s">
        <v>11</v>
      </c>
      <c r="M359" s="741"/>
      <c r="N359" s="741"/>
      <c r="O359" s="205"/>
      <c r="Q359" s="199">
        <v>14</v>
      </c>
    </row>
    <row r="360" spans="2:32" ht="10.199999999999999" customHeight="1" thickBot="1" x14ac:dyDescent="0.35">
      <c r="B360" s="329"/>
      <c r="C360" s="329"/>
      <c r="D360" s="329"/>
      <c r="E360" s="329"/>
      <c r="F360" s="329"/>
      <c r="G360" s="329"/>
      <c r="H360" s="330"/>
      <c r="I360" s="331"/>
      <c r="J360" s="331"/>
      <c r="K360" s="332"/>
      <c r="L360" s="332"/>
      <c r="M360" s="332"/>
      <c r="N360" s="332"/>
      <c r="O360" s="333"/>
      <c r="Q360" s="199">
        <v>10</v>
      </c>
    </row>
    <row r="361" spans="2:32" ht="10.199999999999999" customHeight="1" x14ac:dyDescent="0.3">
      <c r="Q361" s="199">
        <v>10</v>
      </c>
    </row>
    <row r="362" spans="2:32" ht="8.1" customHeight="1" x14ac:dyDescent="0.3">
      <c r="B362" s="201"/>
      <c r="C362" s="202"/>
      <c r="D362" s="202"/>
      <c r="E362" s="202"/>
      <c r="F362" s="202"/>
      <c r="G362" s="202"/>
      <c r="H362" s="202"/>
      <c r="I362" s="202"/>
      <c r="J362" s="202"/>
      <c r="K362" s="202"/>
      <c r="L362" s="202"/>
      <c r="M362" s="202"/>
      <c r="N362" s="202"/>
      <c r="O362" s="203"/>
      <c r="Q362" s="199">
        <v>8</v>
      </c>
      <c r="X362" s="342"/>
      <c r="Y362" s="342"/>
      <c r="Z362" s="342"/>
      <c r="AA362" s="342"/>
      <c r="AB362" s="342"/>
      <c r="AC362" s="342"/>
      <c r="AD362" s="342"/>
    </row>
    <row r="363" spans="2:32" ht="24" customHeight="1" x14ac:dyDescent="0.3">
      <c r="B363" s="781" t="s">
        <v>0</v>
      </c>
      <c r="C363" s="782"/>
      <c r="D363" s="782"/>
      <c r="E363" s="782"/>
      <c r="F363" s="782"/>
      <c r="G363" s="782"/>
      <c r="H363" s="782"/>
      <c r="I363" s="782"/>
      <c r="J363" s="782"/>
      <c r="K363" s="782"/>
      <c r="L363" s="782"/>
      <c r="M363" s="599" t="str">
        <f>IF(Kostenstelle="","",Kostenstelle)</f>
        <v/>
      </c>
      <c r="N363" s="601"/>
      <c r="O363" s="326"/>
      <c r="P363" s="183"/>
      <c r="Q363" s="199">
        <v>24</v>
      </c>
      <c r="X363" s="783" t="s">
        <v>230</v>
      </c>
      <c r="Y363" s="783" t="s">
        <v>257</v>
      </c>
      <c r="Z363" s="783" t="s">
        <v>258</v>
      </c>
      <c r="AA363" s="783" t="s">
        <v>231</v>
      </c>
      <c r="AB363" s="776" t="s">
        <v>259</v>
      </c>
      <c r="AC363" s="776" t="s">
        <v>255</v>
      </c>
      <c r="AD363" s="779" t="s">
        <v>256</v>
      </c>
    </row>
    <row r="364" spans="2:32" ht="18" customHeight="1" x14ac:dyDescent="0.3">
      <c r="B364" s="804" t="s">
        <v>97</v>
      </c>
      <c r="C364" s="805"/>
      <c r="D364" s="806" t="str">
        <f>IF(Lehrgang="","",Lehrgang)</f>
        <v/>
      </c>
      <c r="E364" s="806"/>
      <c r="F364" s="806"/>
      <c r="G364" s="806"/>
      <c r="H364" s="806"/>
      <c r="I364" s="806"/>
      <c r="J364" s="806"/>
      <c r="K364" s="806"/>
      <c r="L364" s="806"/>
      <c r="M364" s="807" t="s">
        <v>1</v>
      </c>
      <c r="N364" s="807"/>
      <c r="O364" s="206"/>
      <c r="Q364" s="199">
        <v>18</v>
      </c>
      <c r="X364" s="783"/>
      <c r="Y364" s="783"/>
      <c r="Z364" s="783"/>
      <c r="AA364" s="783"/>
      <c r="AB364" s="777"/>
      <c r="AC364" s="777"/>
      <c r="AD364" s="779"/>
    </row>
    <row r="365" spans="2:32" ht="8.1" customHeight="1" x14ac:dyDescent="0.3">
      <c r="B365" s="325"/>
      <c r="C365" s="207"/>
      <c r="O365" s="206"/>
      <c r="Q365" s="199">
        <v>8</v>
      </c>
      <c r="X365" s="783"/>
      <c r="Y365" s="783"/>
      <c r="Z365" s="783"/>
      <c r="AA365" s="783"/>
      <c r="AB365" s="777"/>
      <c r="AC365" s="777"/>
      <c r="AD365" s="779"/>
    </row>
    <row r="366" spans="2:32" ht="16.2" customHeight="1" x14ac:dyDescent="0.3">
      <c r="B366" s="808" t="s">
        <v>160</v>
      </c>
      <c r="C366" s="809"/>
      <c r="D366" s="810" t="str">
        <f>IF(LG_Lokation="","",LG_Lokation)</f>
        <v/>
      </c>
      <c r="E366" s="810"/>
      <c r="F366" s="339" t="s">
        <v>14</v>
      </c>
      <c r="G366" s="811" t="str">
        <f>IF(Ort="","",Ort)</f>
        <v/>
      </c>
      <c r="H366" s="811"/>
      <c r="I366" s="811"/>
      <c r="J366" s="339" t="s">
        <v>186</v>
      </c>
      <c r="K366" s="812" t="str">
        <f>IF(Datum_vom="","",Datum_vom)</f>
        <v/>
      </c>
      <c r="L366" s="812"/>
      <c r="M366" s="339" t="s">
        <v>187</v>
      </c>
      <c r="N366" s="391" t="str">
        <f>IF(Datum_bis="","",Datum_bis)</f>
        <v/>
      </c>
      <c r="O366" s="76"/>
      <c r="P366" s="183"/>
      <c r="Q366" s="199">
        <v>16</v>
      </c>
      <c r="X366" s="783"/>
      <c r="Y366" s="783"/>
      <c r="Z366" s="783"/>
      <c r="AA366" s="783"/>
      <c r="AB366" s="777"/>
      <c r="AC366" s="777"/>
      <c r="AD366" s="779"/>
    </row>
    <row r="367" spans="2:32" ht="8.1" customHeight="1" x14ac:dyDescent="0.3">
      <c r="B367" s="208"/>
      <c r="C367" s="209"/>
      <c r="D367" s="209"/>
      <c r="E367" s="209"/>
      <c r="F367" s="209"/>
      <c r="G367" s="209"/>
      <c r="H367" s="209"/>
      <c r="I367" s="209"/>
      <c r="J367" s="209"/>
      <c r="K367" s="209"/>
      <c r="L367" s="209"/>
      <c r="M367" s="209"/>
      <c r="N367" s="209"/>
      <c r="O367" s="205"/>
      <c r="Q367" s="199">
        <v>8</v>
      </c>
      <c r="X367" s="783"/>
      <c r="Y367" s="783"/>
      <c r="Z367" s="783"/>
      <c r="AA367" s="783"/>
      <c r="AB367" s="777"/>
      <c r="AC367" s="777"/>
      <c r="AD367" s="779"/>
    </row>
    <row r="368" spans="2:32" ht="8.1" customHeight="1" x14ac:dyDescent="0.3">
      <c r="B368" s="201"/>
      <c r="D368" s="210"/>
      <c r="O368" s="206"/>
      <c r="Q368" s="199">
        <v>8</v>
      </c>
      <c r="X368" s="783"/>
      <c r="Y368" s="783"/>
      <c r="Z368" s="783"/>
      <c r="AA368" s="783"/>
      <c r="AB368" s="777"/>
      <c r="AC368" s="777"/>
      <c r="AD368" s="779"/>
    </row>
    <row r="369" spans="2:33" ht="16.2" customHeight="1" x14ac:dyDescent="0.3">
      <c r="B369" s="813" t="s">
        <v>171</v>
      </c>
      <c r="C369" s="814"/>
      <c r="D369" s="815" t="str">
        <f>IF('1 Deckblatt St 2023-05-03'!$F$55="","",CONCATENATE('1 Deckblatt St 2023-05-03'!$G$55," ",'1 Deckblatt St 2023-05-03'!$F$55))</f>
        <v/>
      </c>
      <c r="E369" s="815"/>
      <c r="F369" s="815"/>
      <c r="G369" s="815"/>
      <c r="H369" s="182"/>
      <c r="I369" s="182"/>
      <c r="J369" s="211" t="s">
        <v>99</v>
      </c>
      <c r="K369" s="324">
        <v>10</v>
      </c>
      <c r="O369" s="184"/>
      <c r="P369" s="320"/>
      <c r="Q369" s="199">
        <v>16</v>
      </c>
      <c r="X369" s="783"/>
      <c r="Y369" s="783"/>
      <c r="Z369" s="783"/>
      <c r="AA369" s="783"/>
      <c r="AB369" s="777"/>
      <c r="AC369" s="777"/>
      <c r="AD369" s="779"/>
    </row>
    <row r="370" spans="2:33" ht="16.2" customHeight="1" x14ac:dyDescent="0.3">
      <c r="B370" s="813" t="s">
        <v>172</v>
      </c>
      <c r="C370" s="814"/>
      <c r="D370" s="816" t="str">
        <f>IF('1 Deckblatt St 2023-05-03'!$H$55="","",'1 Deckblatt St 2023-05-03'!$H$55)</f>
        <v/>
      </c>
      <c r="E370" s="816"/>
      <c r="F370" s="816"/>
      <c r="G370" s="816"/>
      <c r="H370" s="182"/>
      <c r="I370" s="182"/>
      <c r="J370" s="211" t="s">
        <v>165</v>
      </c>
      <c r="K370" s="780" t="str">
        <f>IF('1 Deckblatt St 2023-05-03'!$R$55=0,"",IF('1 Deckblatt St 2023-05-03'!$R$55=1,"F: Trainer-Angabe auf Blatt 1 fehlt",IF('1 Deckblatt St 2023-05-03'!$R$55=6,"F: Honorar-Angabe auf Blatt 1 ist falsch",'1 Deckblatt St 2023-05-03'!$J$55)))</f>
        <v/>
      </c>
      <c r="L370" s="780"/>
      <c r="M370" s="780"/>
      <c r="N370" s="780"/>
      <c r="O370" s="184"/>
      <c r="P370" s="320"/>
      <c r="Q370" s="199">
        <v>16</v>
      </c>
      <c r="X370" s="783"/>
      <c r="Y370" s="783"/>
      <c r="Z370" s="783"/>
      <c r="AA370" s="783"/>
      <c r="AB370" s="777"/>
      <c r="AC370" s="777"/>
      <c r="AD370" s="779"/>
    </row>
    <row r="371" spans="2:33" ht="8.1" customHeight="1" x14ac:dyDescent="0.3">
      <c r="B371" s="208"/>
      <c r="C371" s="209"/>
      <c r="D371" s="221"/>
      <c r="E371" s="221"/>
      <c r="F371" s="221"/>
      <c r="G371" s="221"/>
      <c r="H371" s="209"/>
      <c r="I371" s="209"/>
      <c r="J371" s="209"/>
      <c r="K371" s="209"/>
      <c r="L371" s="209"/>
      <c r="M371" s="209"/>
      <c r="N371" s="209"/>
      <c r="O371" s="205"/>
      <c r="Q371" s="199">
        <v>8</v>
      </c>
      <c r="X371" s="783"/>
      <c r="Y371" s="783"/>
      <c r="Z371" s="783"/>
      <c r="AA371" s="783"/>
      <c r="AB371" s="777"/>
      <c r="AC371" s="777"/>
      <c r="AD371" s="779"/>
    </row>
    <row r="372" spans="2:33" ht="8.1" customHeight="1" x14ac:dyDescent="0.3">
      <c r="Q372" s="199">
        <v>8</v>
      </c>
      <c r="X372" s="783"/>
      <c r="Y372" s="783"/>
      <c r="Z372" s="783"/>
      <c r="AA372" s="783"/>
      <c r="AB372" s="777"/>
      <c r="AC372" s="777"/>
      <c r="AD372" s="779"/>
    </row>
    <row r="373" spans="2:33" ht="15" customHeight="1" x14ac:dyDescent="0.3">
      <c r="B373" s="784" t="s">
        <v>38</v>
      </c>
      <c r="C373" s="784" t="s">
        <v>157</v>
      </c>
      <c r="D373" s="784"/>
      <c r="E373" s="784"/>
      <c r="F373" s="784" t="s">
        <v>164</v>
      </c>
      <c r="G373" s="784"/>
      <c r="H373" s="786" t="s">
        <v>227</v>
      </c>
      <c r="I373" s="787"/>
      <c r="J373" s="788"/>
      <c r="K373" s="795" t="s">
        <v>158</v>
      </c>
      <c r="L373" s="796"/>
      <c r="M373" s="796"/>
      <c r="N373" s="796"/>
      <c r="O373" s="797"/>
      <c r="P373" s="213"/>
      <c r="Q373" s="199">
        <v>15</v>
      </c>
      <c r="R373" s="335"/>
      <c r="S373" s="336"/>
      <c r="T373" s="336"/>
      <c r="U373" s="335"/>
      <c r="V373" s="335"/>
      <c r="W373" s="335"/>
      <c r="X373" s="783"/>
      <c r="Y373" s="783"/>
      <c r="Z373" s="783"/>
      <c r="AA373" s="783"/>
      <c r="AB373" s="777"/>
      <c r="AC373" s="777"/>
      <c r="AD373" s="779"/>
      <c r="AE373" s="771" t="s">
        <v>247</v>
      </c>
      <c r="AF373" s="771"/>
      <c r="AG373" s="772"/>
    </row>
    <row r="374" spans="2:33" ht="15" customHeight="1" thickBot="1" x14ac:dyDescent="0.35">
      <c r="B374" s="785"/>
      <c r="C374" s="390" t="s">
        <v>144</v>
      </c>
      <c r="D374" s="390" t="s">
        <v>145</v>
      </c>
      <c r="E374" s="390" t="s">
        <v>163</v>
      </c>
      <c r="F374" s="390" t="s">
        <v>62</v>
      </c>
      <c r="G374" s="390" t="s">
        <v>28</v>
      </c>
      <c r="H374" s="789"/>
      <c r="I374" s="790"/>
      <c r="J374" s="791"/>
      <c r="K374" s="798"/>
      <c r="L374" s="799"/>
      <c r="M374" s="799"/>
      <c r="N374" s="799"/>
      <c r="O374" s="800"/>
      <c r="P374" s="213"/>
      <c r="Q374" s="199">
        <v>15</v>
      </c>
      <c r="R374" s="335"/>
      <c r="S374" s="336"/>
      <c r="T374" s="336"/>
      <c r="U374" s="335"/>
      <c r="V374" s="335"/>
      <c r="W374" s="335"/>
      <c r="X374" s="783"/>
      <c r="Y374" s="783"/>
      <c r="Z374" s="783"/>
      <c r="AA374" s="783"/>
      <c r="AB374" s="778"/>
      <c r="AC374" s="778"/>
      <c r="AD374" s="779"/>
      <c r="AE374" s="335"/>
      <c r="AF374" s="335"/>
      <c r="AG374" s="335"/>
    </row>
    <row r="375" spans="2:33" ht="12" customHeight="1" thickBot="1" x14ac:dyDescent="0.35">
      <c r="B375" s="214" t="s">
        <v>166</v>
      </c>
      <c r="C375" s="214" t="s">
        <v>167</v>
      </c>
      <c r="D375" s="214" t="s">
        <v>167</v>
      </c>
      <c r="E375" s="214" t="s">
        <v>167</v>
      </c>
      <c r="F375" s="214" t="s">
        <v>168</v>
      </c>
      <c r="G375" s="327" t="s">
        <v>226</v>
      </c>
      <c r="H375" s="792"/>
      <c r="I375" s="793"/>
      <c r="J375" s="794"/>
      <c r="K375" s="801"/>
      <c r="L375" s="802"/>
      <c r="M375" s="802"/>
      <c r="N375" s="802"/>
      <c r="O375" s="803"/>
      <c r="P375" s="213"/>
      <c r="Q375" s="199">
        <v>12</v>
      </c>
      <c r="U375" s="773" t="s">
        <v>181</v>
      </c>
      <c r="V375" s="773"/>
      <c r="X375" s="340" t="s">
        <v>244</v>
      </c>
      <c r="Y375" s="340">
        <v>2</v>
      </c>
      <c r="Z375" s="366" t="s">
        <v>52</v>
      </c>
      <c r="AA375" s="340">
        <v>4</v>
      </c>
      <c r="AB375" s="340">
        <v>5</v>
      </c>
      <c r="AC375" s="340">
        <v>6</v>
      </c>
      <c r="AD375" s="355"/>
      <c r="AE375" s="774" t="s">
        <v>248</v>
      </c>
      <c r="AF375" s="775"/>
      <c r="AG375" s="365" t="s">
        <v>246</v>
      </c>
    </row>
    <row r="376" spans="2:33" ht="21" customHeight="1" x14ac:dyDescent="0.3">
      <c r="B376" s="269"/>
      <c r="C376" s="341"/>
      <c r="D376" s="341"/>
      <c r="E376" s="215" t="str">
        <f>IF(AND(X376=1,AD376=0),D376-C376,"")</f>
        <v/>
      </c>
      <c r="F376" s="270"/>
      <c r="G376" s="271"/>
      <c r="H376" s="757"/>
      <c r="I376" s="758"/>
      <c r="J376" s="759"/>
      <c r="K376" s="760"/>
      <c r="L376" s="761"/>
      <c r="M376" s="761"/>
      <c r="N376" s="761"/>
      <c r="O376" s="762"/>
      <c r="P376" s="322"/>
      <c r="Q376" s="199">
        <v>21</v>
      </c>
      <c r="R376" s="68" t="s">
        <v>120</v>
      </c>
      <c r="S376" s="188" t="s">
        <v>121</v>
      </c>
      <c r="T376" s="189" t="s">
        <v>61</v>
      </c>
      <c r="U376" s="337" t="s">
        <v>9</v>
      </c>
      <c r="V376" s="337" t="s">
        <v>90</v>
      </c>
      <c r="X376" s="372">
        <f>IF(AND(COUNT(B376:B391&gt;0),OR(NOT(C376=""),NOT(D376=""))),1,0)</f>
        <v>0</v>
      </c>
      <c r="Y376" s="337">
        <f>IF(X376=0,0,IF(C376="",2,0))</f>
        <v>0</v>
      </c>
      <c r="Z376" s="337">
        <f>IF(X376=0,0,IF(D376="",3,0))</f>
        <v>0</v>
      </c>
      <c r="AA376" s="337">
        <f>IF(X376=0,0,IF(D376&lt;C376,4,0))</f>
        <v>0</v>
      </c>
      <c r="AB376" s="337">
        <f>IF(X376=0,0,IF(OR(ISERROR(HOUR(C376)),ISERROR(HOUR(D376))),2,IF(AND(DAY(C376)=0,MONTH(C376)=1,YEAR(C376)=1900,DAY(D376)=0,MONTH(D376)=1,YEAR(D376)=1900),0,5)))</f>
        <v>0</v>
      </c>
      <c r="AC376" s="337">
        <f>IF(X376=0,0,IF(B376="",IF(C376&lt;D375,6,0),0))</f>
        <v>0</v>
      </c>
      <c r="AD376" s="353">
        <f>IF(AND(X376=1,NOT(AND(Z376=0,AA376=0,AB376=0,AC376=0))),1,0)</f>
        <v>0</v>
      </c>
      <c r="AE376" s="362">
        <v>0</v>
      </c>
      <c r="AF376" s="363" t="s">
        <v>184</v>
      </c>
      <c r="AG376" s="364"/>
    </row>
    <row r="377" spans="2:33" ht="21" customHeight="1" x14ac:dyDescent="0.3">
      <c r="B377" s="269"/>
      <c r="C377" s="341"/>
      <c r="D377" s="341"/>
      <c r="E377" s="215" t="str">
        <f t="shared" ref="E377:E391" si="63">IF(AND(X377=1,AD377=0),D377-C377,"")</f>
        <v/>
      </c>
      <c r="F377" s="270"/>
      <c r="G377" s="271"/>
      <c r="H377" s="757"/>
      <c r="I377" s="758"/>
      <c r="J377" s="759"/>
      <c r="K377" s="760"/>
      <c r="L377" s="761"/>
      <c r="M377" s="761"/>
      <c r="N377" s="761"/>
      <c r="O377" s="762"/>
      <c r="P377" s="322"/>
      <c r="Q377" s="199">
        <v>21</v>
      </c>
      <c r="R377" s="187" t="str">
        <f>'1 Deckblatt St 2023-05-03'!$I$81</f>
        <v>TTBW  hauptamtl. Trainer</v>
      </c>
      <c r="S377" s="188" t="str">
        <f>'2 Kosten-Zusammenstellung'!$F$38</f>
        <v>N/A</v>
      </c>
      <c r="T377" s="189">
        <f>'2 Kosten-Zusammenstellung'!$H$38</f>
        <v>0.3</v>
      </c>
      <c r="U377" s="393" t="s">
        <v>264</v>
      </c>
      <c r="V377" s="337" t="str">
        <f>'2 Kosten-Zusammenstellung'!$W$15</f>
        <v>2562</v>
      </c>
      <c r="X377" s="372">
        <f>IF(AND(COUNT(B376:B391&gt;0),OR(NOT(C377=""),NOT(D377=""))),1,0)</f>
        <v>0</v>
      </c>
      <c r="Y377" s="337">
        <f t="shared" ref="Y377:Y391" si="64">IF(X377=0,0,IF(C377="",2,0))</f>
        <v>0</v>
      </c>
      <c r="Z377" s="337">
        <f t="shared" ref="Z377:Z391" si="65">IF(X377=0,0,IF(D377="",3,0))</f>
        <v>0</v>
      </c>
      <c r="AA377" s="337">
        <f t="shared" ref="AA377:AA391" si="66">IF(X377=0,0,IF(D377&lt;C377,4,0))</f>
        <v>0</v>
      </c>
      <c r="AB377" s="337">
        <f t="shared" ref="AB377:AB391" si="67">IF(X377=0,0,IF(OR(ISERROR(HOUR(C377)),ISERROR(HOUR(D377))),2,IF(AND(DAY(C377)=0,MONTH(C377)=1,YEAR(C377)=1900,DAY(D377)=0,MONTH(D377)=1,YEAR(D377)=1900),0,5)))</f>
        <v>0</v>
      </c>
      <c r="AC377" s="337">
        <f t="shared" ref="AC377:AC391" si="68">IF(X377=0,0,IF(B377="",IF(C377&lt;D376,6,0),0))</f>
        <v>0</v>
      </c>
      <c r="AD377" s="353">
        <f t="shared" ref="AD377:AD391" si="69">IF(AND(X377=1,NOT(AND(Z377=0,AA377=0,AB377=0,AC377=0))),1,0)</f>
        <v>0</v>
      </c>
      <c r="AE377" s="356">
        <v>1</v>
      </c>
      <c r="AF377" s="354" t="s">
        <v>185</v>
      </c>
      <c r="AG377" s="357"/>
    </row>
    <row r="378" spans="2:33" ht="21" customHeight="1" x14ac:dyDescent="0.3">
      <c r="B378" s="269"/>
      <c r="C378" s="341"/>
      <c r="D378" s="341"/>
      <c r="E378" s="215" t="str">
        <f t="shared" si="63"/>
        <v/>
      </c>
      <c r="F378" s="270"/>
      <c r="G378" s="271"/>
      <c r="H378" s="757"/>
      <c r="I378" s="758"/>
      <c r="J378" s="759"/>
      <c r="K378" s="760"/>
      <c r="L378" s="761"/>
      <c r="M378" s="761"/>
      <c r="N378" s="761"/>
      <c r="O378" s="762"/>
      <c r="P378" s="322"/>
      <c r="Q378" s="199">
        <v>21</v>
      </c>
      <c r="R378" s="187" t="str">
        <f>'1 Deckblatt St 2023-05-03'!$I$82</f>
        <v>TTBW  Honorar-Trainer</v>
      </c>
      <c r="S378" s="188">
        <f>'2 Kosten-Zusammenstellung'!$F$39</f>
        <v>16</v>
      </c>
      <c r="T378" s="189">
        <f>'2 Kosten-Zusammenstellung'!$H$39</f>
        <v>0.25</v>
      </c>
      <c r="U378" s="337" t="str">
        <f>'2 Kosten-Zusammenstellung'!$W$9</f>
        <v>2512</v>
      </c>
      <c r="V378" s="337" t="str">
        <f>'2 Kosten-Zusammenstellung'!$W$14</f>
        <v>2561</v>
      </c>
      <c r="X378" s="372">
        <f>IF(AND(COUNT(B376:B391&gt;0),OR(NOT(C378=""),NOT(D378=""))),1,0)</f>
        <v>0</v>
      </c>
      <c r="Y378" s="337">
        <f t="shared" si="64"/>
        <v>0</v>
      </c>
      <c r="Z378" s="337">
        <f t="shared" si="65"/>
        <v>0</v>
      </c>
      <c r="AA378" s="337">
        <f t="shared" si="66"/>
        <v>0</v>
      </c>
      <c r="AB378" s="337">
        <f t="shared" si="67"/>
        <v>0</v>
      </c>
      <c r="AC378" s="337">
        <f t="shared" si="68"/>
        <v>0</v>
      </c>
      <c r="AD378" s="353">
        <f t="shared" si="69"/>
        <v>0</v>
      </c>
      <c r="AE378" s="356">
        <v>2</v>
      </c>
      <c r="AF378" s="354" t="s">
        <v>245</v>
      </c>
      <c r="AG378" s="357" t="s">
        <v>249</v>
      </c>
    </row>
    <row r="379" spans="2:33" ht="21" customHeight="1" x14ac:dyDescent="0.3">
      <c r="B379" s="269"/>
      <c r="C379" s="341"/>
      <c r="D379" s="341"/>
      <c r="E379" s="215" t="str">
        <f t="shared" si="63"/>
        <v/>
      </c>
      <c r="F379" s="270"/>
      <c r="G379" s="271"/>
      <c r="H379" s="768"/>
      <c r="I379" s="769"/>
      <c r="J379" s="770"/>
      <c r="K379" s="760"/>
      <c r="L379" s="761"/>
      <c r="M379" s="761"/>
      <c r="N379" s="761"/>
      <c r="O379" s="762"/>
      <c r="P379" s="322"/>
      <c r="Q379" s="199">
        <v>21</v>
      </c>
      <c r="R379" s="187" t="str">
        <f>'1 Deckblatt St 2023-05-03'!$I$83</f>
        <v>Trainer, A-Lizenz</v>
      </c>
      <c r="S379" s="188">
        <f>'2 Kosten-Zusammenstellung'!$F$40</f>
        <v>14</v>
      </c>
      <c r="T379" s="189">
        <f>'2 Kosten-Zusammenstellung'!$H$40</f>
        <v>0.25</v>
      </c>
      <c r="U379" s="337" t="str">
        <f>'2 Kosten-Zusammenstellung'!$W$10</f>
        <v>2513</v>
      </c>
      <c r="V379" s="337" t="str">
        <f>'2 Kosten-Zusammenstellung'!$W$14</f>
        <v>2561</v>
      </c>
      <c r="X379" s="372">
        <f>IF(AND(COUNT(B376:B391&gt;0),OR(NOT(C379=""),NOT(D379=""))),1,0)</f>
        <v>0</v>
      </c>
      <c r="Y379" s="337">
        <f t="shared" si="64"/>
        <v>0</v>
      </c>
      <c r="Z379" s="337">
        <f t="shared" si="65"/>
        <v>0</v>
      </c>
      <c r="AA379" s="337">
        <f t="shared" si="66"/>
        <v>0</v>
      </c>
      <c r="AB379" s="337">
        <f t="shared" si="67"/>
        <v>0</v>
      </c>
      <c r="AC379" s="337">
        <f t="shared" si="68"/>
        <v>0</v>
      </c>
      <c r="AD379" s="353">
        <f t="shared" si="69"/>
        <v>0</v>
      </c>
      <c r="AE379" s="356">
        <v>3</v>
      </c>
      <c r="AF379" s="354" t="s">
        <v>252</v>
      </c>
      <c r="AG379" s="358" t="s">
        <v>250</v>
      </c>
    </row>
    <row r="380" spans="2:33" ht="21" customHeight="1" x14ac:dyDescent="0.3">
      <c r="B380" s="269"/>
      <c r="C380" s="341"/>
      <c r="D380" s="341"/>
      <c r="E380" s="215" t="str">
        <f t="shared" si="63"/>
        <v/>
      </c>
      <c r="F380" s="270"/>
      <c r="G380" s="271"/>
      <c r="H380" s="757"/>
      <c r="I380" s="758"/>
      <c r="J380" s="759"/>
      <c r="K380" s="760"/>
      <c r="L380" s="761"/>
      <c r="M380" s="761"/>
      <c r="N380" s="761"/>
      <c r="O380" s="762"/>
      <c r="P380" s="322"/>
      <c r="Q380" s="199">
        <v>21</v>
      </c>
      <c r="R380" s="187" t="str">
        <f>'1 Deckblatt St 2023-05-03'!$I$84</f>
        <v>Trainer, B-Lizenz</v>
      </c>
      <c r="S380" s="188">
        <f>'2 Kosten-Zusammenstellung'!$F$41</f>
        <v>13</v>
      </c>
      <c r="T380" s="189">
        <f>'2 Kosten-Zusammenstellung'!$H$41</f>
        <v>0.25</v>
      </c>
      <c r="U380" s="337" t="str">
        <f>'2 Kosten-Zusammenstellung'!$W$11</f>
        <v>2514</v>
      </c>
      <c r="V380" s="337" t="str">
        <f>'2 Kosten-Zusammenstellung'!$W$14</f>
        <v>2561</v>
      </c>
      <c r="X380" s="372">
        <f>IF(AND(COUNT(B376:B391&gt;0),OR(NOT(C380=""),NOT(D380=""))),1,0)</f>
        <v>0</v>
      </c>
      <c r="Y380" s="337">
        <f t="shared" si="64"/>
        <v>0</v>
      </c>
      <c r="Z380" s="337">
        <f t="shared" si="65"/>
        <v>0</v>
      </c>
      <c r="AA380" s="337">
        <f t="shared" si="66"/>
        <v>0</v>
      </c>
      <c r="AB380" s="337">
        <f t="shared" si="67"/>
        <v>0</v>
      </c>
      <c r="AC380" s="337">
        <f t="shared" si="68"/>
        <v>0</v>
      </c>
      <c r="AD380" s="353">
        <f t="shared" si="69"/>
        <v>0</v>
      </c>
      <c r="AE380" s="356">
        <v>4</v>
      </c>
      <c r="AF380" s="354" t="s">
        <v>183</v>
      </c>
      <c r="AG380" s="357" t="s">
        <v>251</v>
      </c>
    </row>
    <row r="381" spans="2:33" ht="21" customHeight="1" x14ac:dyDescent="0.3">
      <c r="B381" s="269"/>
      <c r="C381" s="341"/>
      <c r="D381" s="341"/>
      <c r="E381" s="215" t="str">
        <f t="shared" si="63"/>
        <v/>
      </c>
      <c r="F381" s="270"/>
      <c r="G381" s="271"/>
      <c r="H381" s="757"/>
      <c r="I381" s="758"/>
      <c r="J381" s="759"/>
      <c r="K381" s="760"/>
      <c r="L381" s="761"/>
      <c r="M381" s="761"/>
      <c r="N381" s="761"/>
      <c r="O381" s="762"/>
      <c r="P381" s="322"/>
      <c r="Q381" s="199">
        <v>21</v>
      </c>
      <c r="R381" s="187" t="str">
        <f>'1 Deckblatt St 2023-05-03'!$I$85</f>
        <v>Trainer, C-Lizenz</v>
      </c>
      <c r="S381" s="188">
        <f>'2 Kosten-Zusammenstellung'!$F$42</f>
        <v>10</v>
      </c>
      <c r="T381" s="189">
        <f>'2 Kosten-Zusammenstellung'!$H$42</f>
        <v>0.25</v>
      </c>
      <c r="U381" s="338" t="str">
        <f>'2 Kosten-Zusammenstellung'!$W$12</f>
        <v>2515</v>
      </c>
      <c r="V381" s="337" t="str">
        <f>'2 Kosten-Zusammenstellung'!$W$14</f>
        <v>2561</v>
      </c>
      <c r="X381" s="372">
        <f>IF(AND(COUNT(B376:B391&gt;0),OR(NOT(C381=""),NOT(D381=""))),1,0)</f>
        <v>0</v>
      </c>
      <c r="Y381" s="337">
        <f t="shared" si="64"/>
        <v>0</v>
      </c>
      <c r="Z381" s="337">
        <f t="shared" si="65"/>
        <v>0</v>
      </c>
      <c r="AA381" s="337">
        <f t="shared" si="66"/>
        <v>0</v>
      </c>
      <c r="AB381" s="337">
        <f t="shared" si="67"/>
        <v>0</v>
      </c>
      <c r="AC381" s="337">
        <f t="shared" si="68"/>
        <v>0</v>
      </c>
      <c r="AD381" s="353">
        <f t="shared" si="69"/>
        <v>0</v>
      </c>
      <c r="AE381" s="356">
        <v>5</v>
      </c>
      <c r="AF381" s="354" t="s">
        <v>182</v>
      </c>
      <c r="AG381" s="357" t="s">
        <v>253</v>
      </c>
    </row>
    <row r="382" spans="2:33" ht="21" customHeight="1" thickBot="1" x14ac:dyDescent="0.35">
      <c r="B382" s="269"/>
      <c r="C382" s="341"/>
      <c r="D382" s="341"/>
      <c r="E382" s="215" t="str">
        <f t="shared" si="63"/>
        <v/>
      </c>
      <c r="F382" s="270"/>
      <c r="G382" s="271"/>
      <c r="H382" s="757"/>
      <c r="I382" s="758"/>
      <c r="J382" s="759"/>
      <c r="K382" s="760"/>
      <c r="L382" s="761"/>
      <c r="M382" s="761"/>
      <c r="N382" s="761"/>
      <c r="O382" s="762"/>
      <c r="P382" s="322"/>
      <c r="Q382" s="199">
        <v>21</v>
      </c>
      <c r="R382" s="187" t="str">
        <f>'1 Deckblatt St 2023-05-03'!$I$86</f>
        <v>Physiotherapeut</v>
      </c>
      <c r="S382" s="188" t="str">
        <f>'2 Kosten-Zusammenstellung'!$O$38</f>
        <v>N/A</v>
      </c>
      <c r="T382" s="189">
        <f>'2 Kosten-Zusammenstellung'!$S$38</f>
        <v>0.3</v>
      </c>
      <c r="U382" s="393" t="s">
        <v>264</v>
      </c>
      <c r="V382" s="323" t="str">
        <f>'2 Kosten-Zusammenstellung'!$W$14</f>
        <v>2561</v>
      </c>
      <c r="W382" s="334"/>
      <c r="X382" s="372">
        <f>IF(AND(COUNT(B376:B391&gt;0),OR(NOT(C382=""),NOT(D382=""))),1,0)</f>
        <v>0</v>
      </c>
      <c r="Y382" s="337">
        <f t="shared" si="64"/>
        <v>0</v>
      </c>
      <c r="Z382" s="337">
        <f t="shared" si="65"/>
        <v>0</v>
      </c>
      <c r="AA382" s="337">
        <f t="shared" si="66"/>
        <v>0</v>
      </c>
      <c r="AB382" s="337">
        <f t="shared" si="67"/>
        <v>0</v>
      </c>
      <c r="AC382" s="337">
        <f t="shared" si="68"/>
        <v>0</v>
      </c>
      <c r="AD382" s="353">
        <f t="shared" si="69"/>
        <v>0</v>
      </c>
      <c r="AE382" s="359">
        <v>6</v>
      </c>
      <c r="AF382" s="360" t="s">
        <v>38</v>
      </c>
      <c r="AG382" s="361" t="s">
        <v>254</v>
      </c>
    </row>
    <row r="383" spans="2:33" ht="21" customHeight="1" x14ac:dyDescent="0.3">
      <c r="B383" s="269"/>
      <c r="C383" s="341"/>
      <c r="D383" s="341"/>
      <c r="E383" s="215" t="str">
        <f t="shared" si="63"/>
        <v/>
      </c>
      <c r="F383" s="270"/>
      <c r="G383" s="271"/>
      <c r="H383" s="757"/>
      <c r="I383" s="758"/>
      <c r="J383" s="759"/>
      <c r="K383" s="760"/>
      <c r="L383" s="761"/>
      <c r="M383" s="761"/>
      <c r="N383" s="761"/>
      <c r="O383" s="762"/>
      <c r="P383" s="322"/>
      <c r="Q383" s="199">
        <v>21</v>
      </c>
      <c r="R383" s="10" t="str">
        <f>'1 Deckblatt St 2023-05-03'!$I$87</f>
        <v>Sparringspartner</v>
      </c>
      <c r="S383" s="188">
        <f>'2 Kosten-Zusammenstellung'!$O$39</f>
        <v>13</v>
      </c>
      <c r="T383" s="323">
        <f>'2 Kosten-Zusammenstellung'!$S$39</f>
        <v>0.25</v>
      </c>
      <c r="U383" s="338" t="str">
        <f>'2 Kosten-Zusammenstellung'!$W$11</f>
        <v>2514</v>
      </c>
      <c r="V383" s="338" t="str">
        <f>'2 Kosten-Zusammenstellung'!$W$14</f>
        <v>2561</v>
      </c>
      <c r="W383" s="334"/>
      <c r="X383" s="372">
        <f>IF(AND(COUNT(B$31:B376&gt;0),OR(NOT(C383=""),NOT(D383=""))),1,0)</f>
        <v>0</v>
      </c>
      <c r="Y383" s="337">
        <f t="shared" si="64"/>
        <v>0</v>
      </c>
      <c r="Z383" s="337">
        <f t="shared" si="65"/>
        <v>0</v>
      </c>
      <c r="AA383" s="337">
        <f t="shared" si="66"/>
        <v>0</v>
      </c>
      <c r="AB383" s="337">
        <f t="shared" si="67"/>
        <v>0</v>
      </c>
      <c r="AC383" s="337">
        <f t="shared" si="68"/>
        <v>0</v>
      </c>
      <c r="AD383" s="337">
        <f t="shared" si="69"/>
        <v>0</v>
      </c>
      <c r="AG383" s="352"/>
    </row>
    <row r="384" spans="2:33" ht="21" customHeight="1" x14ac:dyDescent="0.3">
      <c r="B384" s="269"/>
      <c r="C384" s="341"/>
      <c r="D384" s="341"/>
      <c r="E384" s="215" t="str">
        <f t="shared" si="63"/>
        <v/>
      </c>
      <c r="F384" s="270"/>
      <c r="G384" s="271"/>
      <c r="H384" s="757"/>
      <c r="I384" s="758"/>
      <c r="J384" s="759"/>
      <c r="K384" s="760"/>
      <c r="L384" s="761"/>
      <c r="M384" s="761"/>
      <c r="N384" s="761"/>
      <c r="O384" s="762"/>
      <c r="P384" s="322"/>
      <c r="Q384" s="199">
        <v>21</v>
      </c>
      <c r="R384" s="10" t="str">
        <f>'1 Deckblatt St 2023-05-03'!$I$88</f>
        <v>Ehrenamtliche</v>
      </c>
      <c r="S384" s="188" t="str">
        <f>'2 Kosten-Zusammenstellung'!$O$40</f>
        <v>N/A</v>
      </c>
      <c r="T384" s="323">
        <f>'2 Kosten-Zusammenstellung'!$S$40</f>
        <v>0.3</v>
      </c>
      <c r="U384" s="393" t="s">
        <v>264</v>
      </c>
      <c r="V384" s="338" t="str">
        <f>'2 Kosten-Zusammenstellung'!$W$16</f>
        <v>2565</v>
      </c>
      <c r="W384" s="334"/>
      <c r="X384" s="372">
        <f>IF(AND(COUNT(B376:B391&gt;0),OR(NOT(C384=""),NOT(D384=""))),1,0)</f>
        <v>0</v>
      </c>
      <c r="Y384" s="337">
        <f t="shared" si="64"/>
        <v>0</v>
      </c>
      <c r="Z384" s="337">
        <f t="shared" si="65"/>
        <v>0</v>
      </c>
      <c r="AA384" s="337">
        <f t="shared" si="66"/>
        <v>0</v>
      </c>
      <c r="AB384" s="337">
        <f t="shared" si="67"/>
        <v>0</v>
      </c>
      <c r="AC384" s="337">
        <f t="shared" si="68"/>
        <v>0</v>
      </c>
      <c r="AD384" s="337">
        <f t="shared" si="69"/>
        <v>0</v>
      </c>
    </row>
    <row r="385" spans="2:32" ht="21" customHeight="1" x14ac:dyDescent="0.3">
      <c r="B385" s="269"/>
      <c r="C385" s="341"/>
      <c r="D385" s="341"/>
      <c r="E385" s="215" t="str">
        <f t="shared" si="63"/>
        <v/>
      </c>
      <c r="F385" s="270"/>
      <c r="G385" s="271"/>
      <c r="H385" s="757"/>
      <c r="I385" s="758"/>
      <c r="J385" s="759"/>
      <c r="K385" s="760"/>
      <c r="L385" s="761"/>
      <c r="M385" s="761"/>
      <c r="N385" s="761"/>
      <c r="O385" s="762"/>
      <c r="P385" s="322"/>
      <c r="Q385" s="199">
        <v>21</v>
      </c>
      <c r="X385" s="372">
        <f>IF(AND(COUNT(B376:B391&gt;0),OR(NOT(C385=""),NOT(D385=""))),1,0)</f>
        <v>0</v>
      </c>
      <c r="Y385" s="337">
        <f t="shared" si="64"/>
        <v>0</v>
      </c>
      <c r="Z385" s="337">
        <f t="shared" si="65"/>
        <v>0</v>
      </c>
      <c r="AA385" s="337">
        <f t="shared" si="66"/>
        <v>0</v>
      </c>
      <c r="AB385" s="337">
        <f t="shared" si="67"/>
        <v>0</v>
      </c>
      <c r="AC385" s="337">
        <f t="shared" si="68"/>
        <v>0</v>
      </c>
      <c r="AD385" s="337">
        <f t="shared" si="69"/>
        <v>0</v>
      </c>
    </row>
    <row r="386" spans="2:32" ht="21" customHeight="1" x14ac:dyDescent="0.3">
      <c r="B386" s="269"/>
      <c r="C386" s="341"/>
      <c r="D386" s="341"/>
      <c r="E386" s="215" t="str">
        <f t="shared" si="63"/>
        <v/>
      </c>
      <c r="F386" s="270"/>
      <c r="G386" s="271"/>
      <c r="H386" s="757"/>
      <c r="I386" s="758"/>
      <c r="J386" s="759"/>
      <c r="K386" s="760"/>
      <c r="L386" s="761"/>
      <c r="M386" s="761"/>
      <c r="N386" s="761"/>
      <c r="O386" s="762"/>
      <c r="P386" s="322"/>
      <c r="Q386" s="199">
        <v>21</v>
      </c>
      <c r="X386" s="372">
        <f>IF(AND(COUNT(B376:B391&gt;0),OR(NOT(C386=""),NOT(D386=""))),1,0)</f>
        <v>0</v>
      </c>
      <c r="Y386" s="337">
        <f t="shared" si="64"/>
        <v>0</v>
      </c>
      <c r="Z386" s="337">
        <f t="shared" si="65"/>
        <v>0</v>
      </c>
      <c r="AA386" s="337">
        <f t="shared" si="66"/>
        <v>0</v>
      </c>
      <c r="AB386" s="337">
        <f t="shared" si="67"/>
        <v>0</v>
      </c>
      <c r="AC386" s="337">
        <f t="shared" si="68"/>
        <v>0</v>
      </c>
      <c r="AD386" s="337">
        <f t="shared" si="69"/>
        <v>0</v>
      </c>
    </row>
    <row r="387" spans="2:32" ht="21" customHeight="1" x14ac:dyDescent="0.3">
      <c r="B387" s="269"/>
      <c r="C387" s="341"/>
      <c r="D387" s="341"/>
      <c r="E387" s="215" t="str">
        <f t="shared" si="63"/>
        <v/>
      </c>
      <c r="F387" s="270"/>
      <c r="G387" s="271"/>
      <c r="H387" s="757"/>
      <c r="I387" s="758"/>
      <c r="J387" s="759"/>
      <c r="K387" s="760"/>
      <c r="L387" s="761"/>
      <c r="M387" s="761"/>
      <c r="N387" s="761"/>
      <c r="O387" s="762"/>
      <c r="P387" s="322"/>
      <c r="Q387" s="199">
        <v>21</v>
      </c>
      <c r="R387" s="367"/>
      <c r="X387" s="372">
        <f>IF(AND(COUNT(B376:B391&gt;0),OR(NOT(C387=""),NOT(D387=""))),1,0)</f>
        <v>0</v>
      </c>
      <c r="Y387" s="337">
        <f t="shared" si="64"/>
        <v>0</v>
      </c>
      <c r="Z387" s="337">
        <f t="shared" si="65"/>
        <v>0</v>
      </c>
      <c r="AA387" s="337">
        <f t="shared" si="66"/>
        <v>0</v>
      </c>
      <c r="AB387" s="337">
        <f t="shared" si="67"/>
        <v>0</v>
      </c>
      <c r="AC387" s="337">
        <f t="shared" si="68"/>
        <v>0</v>
      </c>
      <c r="AD387" s="337">
        <f t="shared" si="69"/>
        <v>0</v>
      </c>
    </row>
    <row r="388" spans="2:32" ht="21" customHeight="1" x14ac:dyDescent="0.3">
      <c r="B388" s="269"/>
      <c r="C388" s="341"/>
      <c r="D388" s="341"/>
      <c r="E388" s="215" t="str">
        <f t="shared" si="63"/>
        <v/>
      </c>
      <c r="F388" s="270"/>
      <c r="G388" s="271"/>
      <c r="H388" s="757"/>
      <c r="I388" s="758"/>
      <c r="J388" s="759"/>
      <c r="K388" s="760"/>
      <c r="L388" s="761"/>
      <c r="M388" s="761"/>
      <c r="N388" s="761"/>
      <c r="O388" s="762"/>
      <c r="P388" s="322"/>
      <c r="Q388" s="199">
        <v>21</v>
      </c>
      <c r="R388" s="367"/>
      <c r="X388" s="372">
        <f>IF(AND(COUNT(B376:B391&gt;0),OR(NOT(C388=""),NOT(D388=""))),1,0)</f>
        <v>0</v>
      </c>
      <c r="Y388" s="337">
        <f t="shared" si="64"/>
        <v>0</v>
      </c>
      <c r="Z388" s="337">
        <f t="shared" si="65"/>
        <v>0</v>
      </c>
      <c r="AA388" s="337">
        <f t="shared" si="66"/>
        <v>0</v>
      </c>
      <c r="AB388" s="337">
        <f t="shared" si="67"/>
        <v>0</v>
      </c>
      <c r="AC388" s="337">
        <f t="shared" si="68"/>
        <v>0</v>
      </c>
      <c r="AD388" s="337">
        <f t="shared" si="69"/>
        <v>0</v>
      </c>
    </row>
    <row r="389" spans="2:32" ht="21" customHeight="1" x14ac:dyDescent="0.3">
      <c r="B389" s="269"/>
      <c r="C389" s="341"/>
      <c r="D389" s="341"/>
      <c r="E389" s="215" t="str">
        <f t="shared" si="63"/>
        <v/>
      </c>
      <c r="F389" s="270"/>
      <c r="G389" s="271"/>
      <c r="H389" s="757"/>
      <c r="I389" s="758"/>
      <c r="J389" s="759"/>
      <c r="K389" s="760"/>
      <c r="L389" s="761"/>
      <c r="M389" s="761"/>
      <c r="N389" s="761"/>
      <c r="O389" s="762"/>
      <c r="P389" s="322"/>
      <c r="Q389" s="199">
        <v>21</v>
      </c>
      <c r="X389" s="372">
        <f>IF(AND(COUNT(B376:B391&gt;0),OR(NOT(C389=""),NOT(D389=""))),1,0)</f>
        <v>0</v>
      </c>
      <c r="Y389" s="337">
        <f t="shared" si="64"/>
        <v>0</v>
      </c>
      <c r="Z389" s="337">
        <f t="shared" si="65"/>
        <v>0</v>
      </c>
      <c r="AA389" s="337">
        <f t="shared" si="66"/>
        <v>0</v>
      </c>
      <c r="AB389" s="337">
        <f t="shared" si="67"/>
        <v>0</v>
      </c>
      <c r="AC389" s="337">
        <f t="shared" si="68"/>
        <v>0</v>
      </c>
      <c r="AD389" s="337">
        <f t="shared" si="69"/>
        <v>0</v>
      </c>
    </row>
    <row r="390" spans="2:32" ht="21" customHeight="1" x14ac:dyDescent="0.3">
      <c r="B390" s="269"/>
      <c r="C390" s="341"/>
      <c r="D390" s="341"/>
      <c r="E390" s="215" t="str">
        <f t="shared" si="63"/>
        <v/>
      </c>
      <c r="F390" s="270"/>
      <c r="G390" s="271"/>
      <c r="H390" s="757"/>
      <c r="I390" s="758"/>
      <c r="J390" s="759"/>
      <c r="K390" s="760"/>
      <c r="L390" s="761"/>
      <c r="M390" s="761"/>
      <c r="N390" s="761"/>
      <c r="O390" s="762"/>
      <c r="P390" s="322"/>
      <c r="Q390" s="199">
        <v>21</v>
      </c>
      <c r="X390" s="372">
        <f>IF(AND(COUNT(B376:B391&gt;0),OR(NOT(C390=""),NOT(D390=""))),1,0)</f>
        <v>0</v>
      </c>
      <c r="Y390" s="337">
        <f t="shared" si="64"/>
        <v>0</v>
      </c>
      <c r="Z390" s="337">
        <f t="shared" si="65"/>
        <v>0</v>
      </c>
      <c r="AA390" s="337">
        <f t="shared" si="66"/>
        <v>0</v>
      </c>
      <c r="AB390" s="337">
        <f t="shared" si="67"/>
        <v>0</v>
      </c>
      <c r="AC390" s="337">
        <f t="shared" si="68"/>
        <v>0</v>
      </c>
      <c r="AD390" s="337">
        <f t="shared" si="69"/>
        <v>0</v>
      </c>
    </row>
    <row r="391" spans="2:32" ht="21" customHeight="1" thickBot="1" x14ac:dyDescent="0.35">
      <c r="B391" s="269"/>
      <c r="C391" s="341"/>
      <c r="D391" s="341"/>
      <c r="E391" s="215" t="str">
        <f t="shared" si="63"/>
        <v/>
      </c>
      <c r="F391" s="270"/>
      <c r="G391" s="271"/>
      <c r="H391" s="757"/>
      <c r="I391" s="758"/>
      <c r="J391" s="759"/>
      <c r="K391" s="760"/>
      <c r="L391" s="761"/>
      <c r="M391" s="761"/>
      <c r="N391" s="761"/>
      <c r="O391" s="762"/>
      <c r="P391" s="322"/>
      <c r="Q391" s="199">
        <v>21</v>
      </c>
      <c r="X391" s="373">
        <f>IF(AND(COUNT(B376:B391&gt;0),OR(NOT(C391=""),NOT(D391=""))),1,0)</f>
        <v>0</v>
      </c>
      <c r="Y391" s="374">
        <f t="shared" si="64"/>
        <v>0</v>
      </c>
      <c r="Z391" s="374">
        <f t="shared" si="65"/>
        <v>0</v>
      </c>
      <c r="AA391" s="374">
        <f t="shared" si="66"/>
        <v>0</v>
      </c>
      <c r="AB391" s="374">
        <f t="shared" si="67"/>
        <v>0</v>
      </c>
      <c r="AC391" s="374">
        <f t="shared" si="68"/>
        <v>0</v>
      </c>
      <c r="AD391" s="368">
        <f t="shared" si="69"/>
        <v>0</v>
      </c>
    </row>
    <row r="392" spans="2:32" ht="21" customHeight="1" thickBot="1" x14ac:dyDescent="0.35">
      <c r="B392" s="763" t="s">
        <v>65</v>
      </c>
      <c r="C392" s="764"/>
      <c r="D392" s="765"/>
      <c r="E392" s="215">
        <f>SUM(E376:E391)</f>
        <v>0</v>
      </c>
      <c r="F392" s="216">
        <f>SUM(F376:F391)</f>
        <v>0</v>
      </c>
      <c r="G392" s="217">
        <f>SUM(G376:G391)</f>
        <v>0</v>
      </c>
      <c r="H392" s="766" t="str">
        <f>IF(Y395=100,"",VLOOKUP(Y394,AE376:AG382,3,FALSE))</f>
        <v/>
      </c>
      <c r="I392" s="767"/>
      <c r="J392" s="767"/>
      <c r="K392" s="403" t="str">
        <f>IF(Y395=100,"","in Zeile")</f>
        <v/>
      </c>
      <c r="L392" s="405" t="str">
        <f>IF(Y395=100,"",Y395)</f>
        <v/>
      </c>
      <c r="M392" s="381"/>
      <c r="N392" s="381"/>
      <c r="O392" s="382"/>
      <c r="P392" s="322"/>
      <c r="Q392" s="199">
        <v>21</v>
      </c>
      <c r="X392" s="375"/>
      <c r="Y392" s="376">
        <f>IF(ISNA(MATCH(2,Y376:Y391,0)),100,MATCH(2,Y376:Y391,0))</f>
        <v>100</v>
      </c>
      <c r="Z392" s="376">
        <f>IF(ISNA(MATCH(3,Z376:Z391,0)),100,MATCH(3,Z376:Z391,0))</f>
        <v>100</v>
      </c>
      <c r="AA392" s="376">
        <f>IF(ISNA(MATCH(4,AA376:AA391,0)),100,MATCH(4,AA376:AA391,0))</f>
        <v>100</v>
      </c>
      <c r="AB392" s="376">
        <f>IF(ISNA(MATCH(5,AB376:AB391,0)),100,MATCH(5,AB376:AB391,0))</f>
        <v>100</v>
      </c>
      <c r="AC392" s="377">
        <f>IF(ISNA(MATCH(6,AC376:AC391,0)),100,MATCH(6,AC376:AC391,0))</f>
        <v>100</v>
      </c>
    </row>
    <row r="393" spans="2:32" ht="8.1" customHeight="1" x14ac:dyDescent="0.3">
      <c r="Q393" s="199">
        <v>8</v>
      </c>
      <c r="X393" s="220">
        <v>1</v>
      </c>
      <c r="Y393" s="220">
        <v>2</v>
      </c>
      <c r="Z393" s="369">
        <v>3</v>
      </c>
      <c r="AA393" s="220">
        <v>4</v>
      </c>
      <c r="AB393" s="220">
        <v>5</v>
      </c>
      <c r="AC393" s="220">
        <v>6</v>
      </c>
    </row>
    <row r="394" spans="2:32" ht="16.2" customHeight="1" x14ac:dyDescent="0.3">
      <c r="B394" s="172" t="s">
        <v>8</v>
      </c>
      <c r="C394" s="179"/>
      <c r="D394" s="179"/>
      <c r="E394" s="179"/>
      <c r="F394" s="179"/>
      <c r="G394" s="180"/>
      <c r="H394" s="175"/>
      <c r="I394" s="742" t="s">
        <v>281</v>
      </c>
      <c r="J394" s="743"/>
      <c r="K394" s="743"/>
      <c r="L394" s="743"/>
      <c r="M394" s="743"/>
      <c r="N394" s="743"/>
      <c r="O394" s="185"/>
      <c r="P394" s="321"/>
      <c r="Q394" s="199">
        <v>16</v>
      </c>
      <c r="V394" s="746" t="s">
        <v>262</v>
      </c>
      <c r="W394" s="747"/>
      <c r="X394" s="747"/>
      <c r="Y394" s="378">
        <f>MATCH(SMALL(X392:AC392,1),X392:AC392,0)</f>
        <v>2</v>
      </c>
      <c r="Z394" s="748"/>
      <c r="AA394" s="749"/>
      <c r="AB394" s="369"/>
      <c r="AC394" s="369"/>
      <c r="AD394" s="369"/>
      <c r="AE394" s="369"/>
      <c r="AF394" s="369"/>
    </row>
    <row r="395" spans="2:32" ht="17.100000000000001" customHeight="1" x14ac:dyDescent="0.3">
      <c r="B395" s="167" t="str">
        <f>IF(ISNA(VLOOKUP(K370,R377:V384,4,FALSE)),"",VLOOKUP(K370,R377:V384,4,FALSE))</f>
        <v/>
      </c>
      <c r="C395" s="750" t="s">
        <v>9</v>
      </c>
      <c r="D395" s="750"/>
      <c r="E395" s="173">
        <f>IF('1 Deckblatt St 2023-05-03'!$R$55=5,VLOOKUP(K370,R377:V384,2,FALSE),0)</f>
        <v>0</v>
      </c>
      <c r="F395" s="174" t="s">
        <v>170</v>
      </c>
      <c r="G395" s="169">
        <f>(E392*24)*E395</f>
        <v>0</v>
      </c>
      <c r="H395" s="175"/>
      <c r="I395" s="744"/>
      <c r="J395" s="745"/>
      <c r="K395" s="745"/>
      <c r="L395" s="745"/>
      <c r="M395" s="745"/>
      <c r="N395" s="745"/>
      <c r="O395" s="186"/>
      <c r="P395" s="321"/>
      <c r="Q395" s="199">
        <v>17</v>
      </c>
      <c r="V395" s="751" t="s">
        <v>260</v>
      </c>
      <c r="W395" s="752"/>
      <c r="X395" s="752"/>
      <c r="Y395" s="379">
        <f>SMALL(Y392:AC392,1)</f>
        <v>100</v>
      </c>
      <c r="Z395" s="753" t="s">
        <v>261</v>
      </c>
      <c r="AA395" s="754"/>
      <c r="AB395" s="369"/>
      <c r="AC395" s="369"/>
      <c r="AD395" s="369"/>
      <c r="AE395" s="369"/>
      <c r="AF395" s="369"/>
    </row>
    <row r="396" spans="2:32" ht="17.100000000000001" customHeight="1" x14ac:dyDescent="0.3">
      <c r="B396" s="167" t="str">
        <f>IF(ISNA(VLOOKUP(K370,R377:V384,5,FALSE)),"",VLOOKUP(K370,R377:V384,5,FALSE))</f>
        <v/>
      </c>
      <c r="C396" s="755" t="s">
        <v>169</v>
      </c>
      <c r="D396" s="755"/>
      <c r="E396" s="173">
        <f>IF(ISNA(VLOOKUP(K370,R377:V384,3,FALSE)),0,VLOOKUP(K370,R377:V384,3,FALSE))</f>
        <v>0</v>
      </c>
      <c r="F396" s="174" t="s">
        <v>61</v>
      </c>
      <c r="G396" s="170">
        <f>F392*E396</f>
        <v>0</v>
      </c>
      <c r="H396" s="111"/>
      <c r="I396" s="744"/>
      <c r="J396" s="745"/>
      <c r="K396" s="745"/>
      <c r="L396" s="745"/>
      <c r="M396" s="745"/>
      <c r="N396" s="745"/>
      <c r="O396" s="186"/>
      <c r="P396" s="321"/>
      <c r="Q396" s="199">
        <v>17</v>
      </c>
      <c r="R396" s="371"/>
      <c r="S396" s="756"/>
      <c r="T396" s="756"/>
      <c r="U396" s="370"/>
    </row>
    <row r="397" spans="2:32" ht="17.100000000000001" customHeight="1" thickBot="1" x14ac:dyDescent="0.3">
      <c r="B397" s="168" t="str">
        <f>IF(ISNA(VLOOKUP(K370,R377:V384,4,FALSE)),"",'2 Kosten-Zusammenstellung'!W$13)</f>
        <v/>
      </c>
      <c r="C397" s="730" t="s">
        <v>159</v>
      </c>
      <c r="D397" s="730"/>
      <c r="E397" s="730"/>
      <c r="F397" s="730"/>
      <c r="G397" s="171">
        <f>IF(ISNA(VLOOKUP(K370,R377:V384,4,FALSE)),0,G392)</f>
        <v>0</v>
      </c>
      <c r="H397" s="111"/>
      <c r="I397" s="731"/>
      <c r="J397" s="732"/>
      <c r="K397" s="219"/>
      <c r="L397" s="734"/>
      <c r="M397" s="734"/>
      <c r="N397" s="734"/>
      <c r="O397" s="206"/>
      <c r="Q397" s="199">
        <v>17</v>
      </c>
    </row>
    <row r="398" spans="2:32" ht="16.2" customHeight="1" thickTop="1" x14ac:dyDescent="0.25">
      <c r="B398" s="181"/>
      <c r="C398" s="735" t="s">
        <v>7</v>
      </c>
      <c r="D398" s="735"/>
      <c r="E398" s="735"/>
      <c r="F398" s="735"/>
      <c r="G398" s="737">
        <f>SUM(G395:G397)</f>
        <v>0</v>
      </c>
      <c r="H398" s="111"/>
      <c r="I398" s="733"/>
      <c r="J398" s="732"/>
      <c r="K398" s="219"/>
      <c r="L398" s="734"/>
      <c r="M398" s="734"/>
      <c r="N398" s="734"/>
      <c r="O398" s="206"/>
      <c r="Q398" s="199">
        <v>16</v>
      </c>
    </row>
    <row r="399" spans="2:32" ht="14.1" customHeight="1" x14ac:dyDescent="0.3">
      <c r="B399" s="208"/>
      <c r="C399" s="736"/>
      <c r="D399" s="736"/>
      <c r="E399" s="736"/>
      <c r="F399" s="736"/>
      <c r="G399" s="738"/>
      <c r="H399" s="183"/>
      <c r="I399" s="739" t="s">
        <v>10</v>
      </c>
      <c r="J399" s="740"/>
      <c r="K399" s="328"/>
      <c r="L399" s="741" t="s">
        <v>11</v>
      </c>
      <c r="M399" s="741"/>
      <c r="N399" s="741"/>
      <c r="O399" s="205"/>
      <c r="Q399" s="199">
        <v>14</v>
      </c>
    </row>
    <row r="400" spans="2:32" ht="10.199999999999999" customHeight="1" x14ac:dyDescent="0.3">
      <c r="H400" s="183"/>
      <c r="I400" s="395"/>
      <c r="J400" s="395"/>
      <c r="K400" s="396"/>
      <c r="L400" s="396"/>
      <c r="M400" s="396"/>
      <c r="N400" s="396"/>
      <c r="Q400" s="199">
        <v>10</v>
      </c>
    </row>
    <row r="401" spans="2:33" ht="10.199999999999999" customHeight="1" x14ac:dyDescent="0.3">
      <c r="Q401" s="199">
        <v>10</v>
      </c>
    </row>
    <row r="402" spans="2:33" ht="8.1" customHeight="1" x14ac:dyDescent="0.3">
      <c r="B402" s="402"/>
      <c r="O402" s="206"/>
      <c r="Q402" s="199">
        <v>8</v>
      </c>
      <c r="X402" s="342"/>
      <c r="Y402" s="342"/>
      <c r="Z402" s="342"/>
      <c r="AA402" s="342"/>
      <c r="AB402" s="342"/>
      <c r="AC402" s="342"/>
      <c r="AD402" s="342"/>
    </row>
    <row r="403" spans="2:33" ht="24" customHeight="1" x14ac:dyDescent="0.3">
      <c r="B403" s="781" t="s">
        <v>0</v>
      </c>
      <c r="C403" s="782"/>
      <c r="D403" s="782"/>
      <c r="E403" s="782"/>
      <c r="F403" s="782"/>
      <c r="G403" s="782"/>
      <c r="H403" s="782"/>
      <c r="I403" s="782"/>
      <c r="J403" s="782"/>
      <c r="K403" s="782"/>
      <c r="L403" s="782"/>
      <c r="M403" s="599" t="str">
        <f>IF(Kostenstelle="","",Kostenstelle)</f>
        <v/>
      </c>
      <c r="N403" s="601"/>
      <c r="O403" s="326"/>
      <c r="P403" s="183"/>
      <c r="Q403" s="199">
        <v>24</v>
      </c>
      <c r="X403" s="783" t="s">
        <v>230</v>
      </c>
      <c r="Y403" s="783" t="s">
        <v>257</v>
      </c>
      <c r="Z403" s="783" t="s">
        <v>258</v>
      </c>
      <c r="AA403" s="783" t="s">
        <v>231</v>
      </c>
      <c r="AB403" s="776" t="s">
        <v>259</v>
      </c>
      <c r="AC403" s="776" t="s">
        <v>255</v>
      </c>
      <c r="AD403" s="779" t="s">
        <v>256</v>
      </c>
    </row>
    <row r="404" spans="2:33" ht="18" customHeight="1" x14ac:dyDescent="0.3">
      <c r="B404" s="804" t="s">
        <v>97</v>
      </c>
      <c r="C404" s="805"/>
      <c r="D404" s="806" t="str">
        <f>IF(Lehrgang="","",Lehrgang)</f>
        <v/>
      </c>
      <c r="E404" s="806"/>
      <c r="F404" s="806"/>
      <c r="G404" s="806"/>
      <c r="H404" s="806"/>
      <c r="I404" s="806"/>
      <c r="J404" s="806"/>
      <c r="K404" s="806"/>
      <c r="L404" s="806"/>
      <c r="M404" s="807" t="s">
        <v>1</v>
      </c>
      <c r="N404" s="807"/>
      <c r="O404" s="206"/>
      <c r="Q404" s="199">
        <v>18</v>
      </c>
      <c r="X404" s="783"/>
      <c r="Y404" s="783"/>
      <c r="Z404" s="783"/>
      <c r="AA404" s="783"/>
      <c r="AB404" s="777"/>
      <c r="AC404" s="777"/>
      <c r="AD404" s="779"/>
    </row>
    <row r="405" spans="2:33" ht="8.1" customHeight="1" x14ac:dyDescent="0.3">
      <c r="B405" s="325"/>
      <c r="C405" s="207"/>
      <c r="O405" s="206"/>
      <c r="Q405" s="199">
        <v>8</v>
      </c>
      <c r="X405" s="783"/>
      <c r="Y405" s="783"/>
      <c r="Z405" s="783"/>
      <c r="AA405" s="783"/>
      <c r="AB405" s="777"/>
      <c r="AC405" s="777"/>
      <c r="AD405" s="779"/>
    </row>
    <row r="406" spans="2:33" ht="16.2" customHeight="1" x14ac:dyDescent="0.3">
      <c r="B406" s="808" t="s">
        <v>160</v>
      </c>
      <c r="C406" s="809"/>
      <c r="D406" s="810" t="str">
        <f>IF(LG_Lokation="","",LG_Lokation)</f>
        <v/>
      </c>
      <c r="E406" s="810"/>
      <c r="F406" s="339" t="s">
        <v>14</v>
      </c>
      <c r="G406" s="811" t="str">
        <f>IF(Ort="","",Ort)</f>
        <v/>
      </c>
      <c r="H406" s="811"/>
      <c r="I406" s="811"/>
      <c r="J406" s="339" t="s">
        <v>186</v>
      </c>
      <c r="K406" s="812" t="str">
        <f>IF(Datum_vom="","",Datum_vom)</f>
        <v/>
      </c>
      <c r="L406" s="812"/>
      <c r="M406" s="339" t="s">
        <v>187</v>
      </c>
      <c r="N406" s="391" t="str">
        <f>IF(Datum_bis="","",Datum_bis)</f>
        <v/>
      </c>
      <c r="O406" s="76"/>
      <c r="P406" s="183"/>
      <c r="Q406" s="199">
        <v>16</v>
      </c>
      <c r="X406" s="783"/>
      <c r="Y406" s="783"/>
      <c r="Z406" s="783"/>
      <c r="AA406" s="783"/>
      <c r="AB406" s="777"/>
      <c r="AC406" s="777"/>
      <c r="AD406" s="779"/>
    </row>
    <row r="407" spans="2:33" ht="8.1" customHeight="1" x14ac:dyDescent="0.3">
      <c r="B407" s="208"/>
      <c r="C407" s="209"/>
      <c r="D407" s="209"/>
      <c r="E407" s="209"/>
      <c r="F407" s="209"/>
      <c r="G407" s="209"/>
      <c r="H407" s="209"/>
      <c r="I407" s="209"/>
      <c r="J407" s="209"/>
      <c r="K407" s="209"/>
      <c r="L407" s="209"/>
      <c r="M407" s="209"/>
      <c r="N407" s="209"/>
      <c r="O407" s="205"/>
      <c r="Q407" s="199">
        <v>8</v>
      </c>
      <c r="X407" s="783"/>
      <c r="Y407" s="783"/>
      <c r="Z407" s="783"/>
      <c r="AA407" s="783"/>
      <c r="AB407" s="777"/>
      <c r="AC407" s="777"/>
      <c r="AD407" s="779"/>
    </row>
    <row r="408" spans="2:33" ht="8.1" customHeight="1" x14ac:dyDescent="0.3">
      <c r="B408" s="201"/>
      <c r="D408" s="210"/>
      <c r="O408" s="206"/>
      <c r="Q408" s="199">
        <v>8</v>
      </c>
      <c r="X408" s="783"/>
      <c r="Y408" s="783"/>
      <c r="Z408" s="783"/>
      <c r="AA408" s="783"/>
      <c r="AB408" s="777"/>
      <c r="AC408" s="777"/>
      <c r="AD408" s="779"/>
    </row>
    <row r="409" spans="2:33" ht="16.2" customHeight="1" x14ac:dyDescent="0.3">
      <c r="B409" s="813" t="s">
        <v>171</v>
      </c>
      <c r="C409" s="814"/>
      <c r="D409" s="815" t="str">
        <f>IF('1 Deckblatt St 2023-05-03'!$F$56="","",CONCATENATE('1 Deckblatt St 2023-05-03'!$G$56," ",'1 Deckblatt St 2023-05-03'!$F$56))</f>
        <v/>
      </c>
      <c r="E409" s="815"/>
      <c r="F409" s="815"/>
      <c r="G409" s="815"/>
      <c r="H409" s="182"/>
      <c r="I409" s="182"/>
      <c r="J409" s="211" t="s">
        <v>99</v>
      </c>
      <c r="K409" s="324">
        <v>11</v>
      </c>
      <c r="O409" s="184"/>
      <c r="P409" s="320"/>
      <c r="Q409" s="199">
        <v>16</v>
      </c>
      <c r="X409" s="783"/>
      <c r="Y409" s="783"/>
      <c r="Z409" s="783"/>
      <c r="AA409" s="783"/>
      <c r="AB409" s="777"/>
      <c r="AC409" s="777"/>
      <c r="AD409" s="779"/>
    </row>
    <row r="410" spans="2:33" ht="16.2" customHeight="1" x14ac:dyDescent="0.3">
      <c r="B410" s="813" t="s">
        <v>172</v>
      </c>
      <c r="C410" s="814"/>
      <c r="D410" s="816" t="str">
        <f>IF('1 Deckblatt St 2023-05-03'!$H$56="","",'1 Deckblatt St 2023-05-03'!$H$56)</f>
        <v/>
      </c>
      <c r="E410" s="816"/>
      <c r="F410" s="816"/>
      <c r="G410" s="816"/>
      <c r="H410" s="182"/>
      <c r="I410" s="182"/>
      <c r="J410" s="211" t="s">
        <v>165</v>
      </c>
      <c r="K410" s="780" t="str">
        <f>IF('1 Deckblatt St 2023-05-03'!$R$56=0,"",IF('1 Deckblatt St 2023-05-03'!$R$56=1,"F: Trainer-Angabe auf Blatt 1 fehlt",IF('1 Deckblatt St 2023-05-03'!$R$56=6,"F: Honorar-Angabe auf Blatt 1 ist falsch",'1 Deckblatt St 2023-05-03'!$J$56)))</f>
        <v/>
      </c>
      <c r="L410" s="780"/>
      <c r="M410" s="780"/>
      <c r="N410" s="780"/>
      <c r="O410" s="184"/>
      <c r="P410" s="320"/>
      <c r="Q410" s="199">
        <v>16</v>
      </c>
      <c r="X410" s="783"/>
      <c r="Y410" s="783"/>
      <c r="Z410" s="783"/>
      <c r="AA410" s="783"/>
      <c r="AB410" s="777"/>
      <c r="AC410" s="777"/>
      <c r="AD410" s="779"/>
    </row>
    <row r="411" spans="2:33" ht="8.1" customHeight="1" x14ac:dyDescent="0.3">
      <c r="B411" s="208"/>
      <c r="C411" s="209"/>
      <c r="D411" s="221"/>
      <c r="E411" s="221"/>
      <c r="F411" s="221"/>
      <c r="G411" s="221"/>
      <c r="H411" s="209"/>
      <c r="I411" s="209"/>
      <c r="J411" s="209"/>
      <c r="K411" s="209"/>
      <c r="L411" s="209"/>
      <c r="M411" s="209"/>
      <c r="N411" s="209"/>
      <c r="O411" s="205"/>
      <c r="Q411" s="199">
        <v>8</v>
      </c>
      <c r="X411" s="783"/>
      <c r="Y411" s="783"/>
      <c r="Z411" s="783"/>
      <c r="AA411" s="783"/>
      <c r="AB411" s="777"/>
      <c r="AC411" s="777"/>
      <c r="AD411" s="779"/>
    </row>
    <row r="412" spans="2:33" ht="8.1" customHeight="1" x14ac:dyDescent="0.3">
      <c r="Q412" s="199">
        <v>8</v>
      </c>
      <c r="X412" s="783"/>
      <c r="Y412" s="783"/>
      <c r="Z412" s="783"/>
      <c r="AA412" s="783"/>
      <c r="AB412" s="777"/>
      <c r="AC412" s="777"/>
      <c r="AD412" s="779"/>
    </row>
    <row r="413" spans="2:33" ht="15" customHeight="1" x14ac:dyDescent="0.3">
      <c r="B413" s="784" t="s">
        <v>38</v>
      </c>
      <c r="C413" s="784" t="s">
        <v>157</v>
      </c>
      <c r="D413" s="784"/>
      <c r="E413" s="784"/>
      <c r="F413" s="784" t="s">
        <v>164</v>
      </c>
      <c r="G413" s="784"/>
      <c r="H413" s="786" t="s">
        <v>227</v>
      </c>
      <c r="I413" s="787"/>
      <c r="J413" s="788"/>
      <c r="K413" s="795" t="s">
        <v>158</v>
      </c>
      <c r="L413" s="796"/>
      <c r="M413" s="796"/>
      <c r="N413" s="796"/>
      <c r="O413" s="797"/>
      <c r="P413" s="213"/>
      <c r="Q413" s="199">
        <v>15</v>
      </c>
      <c r="R413" s="335"/>
      <c r="S413" s="336"/>
      <c r="T413" s="336"/>
      <c r="U413" s="335"/>
      <c r="V413" s="335"/>
      <c r="W413" s="335"/>
      <c r="X413" s="783"/>
      <c r="Y413" s="783"/>
      <c r="Z413" s="783"/>
      <c r="AA413" s="783"/>
      <c r="AB413" s="777"/>
      <c r="AC413" s="777"/>
      <c r="AD413" s="779"/>
      <c r="AE413" s="771" t="s">
        <v>247</v>
      </c>
      <c r="AF413" s="771"/>
      <c r="AG413" s="772"/>
    </row>
    <row r="414" spans="2:33" ht="15" customHeight="1" thickBot="1" x14ac:dyDescent="0.35">
      <c r="B414" s="785"/>
      <c r="C414" s="390" t="s">
        <v>144</v>
      </c>
      <c r="D414" s="390" t="s">
        <v>145</v>
      </c>
      <c r="E414" s="390" t="s">
        <v>163</v>
      </c>
      <c r="F414" s="390" t="s">
        <v>62</v>
      </c>
      <c r="G414" s="390" t="s">
        <v>28</v>
      </c>
      <c r="H414" s="789"/>
      <c r="I414" s="790"/>
      <c r="J414" s="791"/>
      <c r="K414" s="798"/>
      <c r="L414" s="799"/>
      <c r="M414" s="799"/>
      <c r="N414" s="799"/>
      <c r="O414" s="800"/>
      <c r="P414" s="213"/>
      <c r="Q414" s="199">
        <v>15</v>
      </c>
      <c r="R414" s="335"/>
      <c r="S414" s="336"/>
      <c r="T414" s="336"/>
      <c r="U414" s="335"/>
      <c r="V414" s="335"/>
      <c r="W414" s="335"/>
      <c r="X414" s="783"/>
      <c r="Y414" s="783"/>
      <c r="Z414" s="783"/>
      <c r="AA414" s="783"/>
      <c r="AB414" s="778"/>
      <c r="AC414" s="778"/>
      <c r="AD414" s="779"/>
      <c r="AE414" s="335"/>
      <c r="AF414" s="335"/>
      <c r="AG414" s="335"/>
    </row>
    <row r="415" spans="2:33" ht="12" customHeight="1" thickBot="1" x14ac:dyDescent="0.35">
      <c r="B415" s="214" t="s">
        <v>166</v>
      </c>
      <c r="C415" s="214" t="s">
        <v>167</v>
      </c>
      <c r="D415" s="214" t="s">
        <v>167</v>
      </c>
      <c r="E415" s="214" t="s">
        <v>167</v>
      </c>
      <c r="F415" s="214" t="s">
        <v>168</v>
      </c>
      <c r="G415" s="327" t="s">
        <v>226</v>
      </c>
      <c r="H415" s="792"/>
      <c r="I415" s="793"/>
      <c r="J415" s="794"/>
      <c r="K415" s="801"/>
      <c r="L415" s="802"/>
      <c r="M415" s="802"/>
      <c r="N415" s="802"/>
      <c r="O415" s="803"/>
      <c r="P415" s="213"/>
      <c r="Q415" s="199">
        <v>12</v>
      </c>
      <c r="U415" s="773" t="s">
        <v>181</v>
      </c>
      <c r="V415" s="773"/>
      <c r="X415" s="340" t="s">
        <v>244</v>
      </c>
      <c r="Y415" s="340">
        <v>2</v>
      </c>
      <c r="Z415" s="366" t="s">
        <v>52</v>
      </c>
      <c r="AA415" s="340">
        <v>4</v>
      </c>
      <c r="AB415" s="340">
        <v>5</v>
      </c>
      <c r="AC415" s="340">
        <v>6</v>
      </c>
      <c r="AD415" s="355"/>
      <c r="AE415" s="774" t="s">
        <v>248</v>
      </c>
      <c r="AF415" s="775"/>
      <c r="AG415" s="365" t="s">
        <v>246</v>
      </c>
    </row>
    <row r="416" spans="2:33" ht="21" customHeight="1" x14ac:dyDescent="0.3">
      <c r="B416" s="269"/>
      <c r="C416" s="341"/>
      <c r="D416" s="341"/>
      <c r="E416" s="215" t="str">
        <f>IF(AND(X416=1,AD416=0),D416-C416,"")</f>
        <v/>
      </c>
      <c r="F416" s="270"/>
      <c r="G416" s="271"/>
      <c r="H416" s="757"/>
      <c r="I416" s="758"/>
      <c r="J416" s="759"/>
      <c r="K416" s="760"/>
      <c r="L416" s="761"/>
      <c r="M416" s="761"/>
      <c r="N416" s="761"/>
      <c r="O416" s="762"/>
      <c r="P416" s="322"/>
      <c r="Q416" s="199">
        <v>21</v>
      </c>
      <c r="R416" s="68" t="s">
        <v>120</v>
      </c>
      <c r="S416" s="188" t="s">
        <v>121</v>
      </c>
      <c r="T416" s="189" t="s">
        <v>61</v>
      </c>
      <c r="U416" s="337" t="s">
        <v>9</v>
      </c>
      <c r="V416" s="337" t="s">
        <v>90</v>
      </c>
      <c r="X416" s="372">
        <f>IF(AND(COUNT(B416:B431&gt;0),OR(NOT(C416=""),NOT(D416=""))),1,0)</f>
        <v>0</v>
      </c>
      <c r="Y416" s="337">
        <f>IF(X416=0,0,IF(C416="",2,0))</f>
        <v>0</v>
      </c>
      <c r="Z416" s="337">
        <f>IF(X416=0,0,IF(D416="",3,0))</f>
        <v>0</v>
      </c>
      <c r="AA416" s="337">
        <f>IF(X416=0,0,IF(D416&lt;C416,4,0))</f>
        <v>0</v>
      </c>
      <c r="AB416" s="337">
        <f>IF(X416=0,0,IF(OR(ISERROR(HOUR(C416)),ISERROR(HOUR(D416))),2,IF(AND(DAY(C416)=0,MONTH(C416)=1,YEAR(C416)=1900,DAY(D416)=0,MONTH(D416)=1,YEAR(D416)=1900),0,5)))</f>
        <v>0</v>
      </c>
      <c r="AC416" s="337">
        <f>IF(X416=0,0,IF(B416="",IF(C416&lt;D415,6,0),0))</f>
        <v>0</v>
      </c>
      <c r="AD416" s="353">
        <f>IF(AND(X416=1,NOT(AND(Z416=0,AA416=0,AB416=0,AC416=0))),1,0)</f>
        <v>0</v>
      </c>
      <c r="AE416" s="362">
        <v>0</v>
      </c>
      <c r="AF416" s="363" t="s">
        <v>184</v>
      </c>
      <c r="AG416" s="364"/>
    </row>
    <row r="417" spans="2:33" ht="21" customHeight="1" x14ac:dyDescent="0.3">
      <c r="B417" s="269"/>
      <c r="C417" s="341"/>
      <c r="D417" s="341"/>
      <c r="E417" s="215" t="str">
        <f t="shared" ref="E417:E431" si="70">IF(AND(X417=1,AD417=0),D417-C417,"")</f>
        <v/>
      </c>
      <c r="F417" s="270"/>
      <c r="G417" s="271"/>
      <c r="H417" s="757"/>
      <c r="I417" s="758"/>
      <c r="J417" s="759"/>
      <c r="K417" s="760"/>
      <c r="L417" s="761"/>
      <c r="M417" s="761"/>
      <c r="N417" s="761"/>
      <c r="O417" s="762"/>
      <c r="P417" s="322"/>
      <c r="Q417" s="199">
        <v>21</v>
      </c>
      <c r="R417" s="187" t="str">
        <f>'1 Deckblatt St 2023-05-03'!$I$81</f>
        <v>TTBW  hauptamtl. Trainer</v>
      </c>
      <c r="S417" s="188" t="str">
        <f>'2 Kosten-Zusammenstellung'!$F$38</f>
        <v>N/A</v>
      </c>
      <c r="T417" s="189">
        <f>'2 Kosten-Zusammenstellung'!$H$38</f>
        <v>0.3</v>
      </c>
      <c r="U417" s="393" t="s">
        <v>264</v>
      </c>
      <c r="V417" s="337" t="str">
        <f>'2 Kosten-Zusammenstellung'!$W$15</f>
        <v>2562</v>
      </c>
      <c r="X417" s="372">
        <f>IF(AND(COUNT(B416:B431&gt;0),OR(NOT(C417=""),NOT(D417=""))),1,0)</f>
        <v>0</v>
      </c>
      <c r="Y417" s="337">
        <f t="shared" ref="Y417:Y431" si="71">IF(X417=0,0,IF(C417="",2,0))</f>
        <v>0</v>
      </c>
      <c r="Z417" s="337">
        <f t="shared" ref="Z417:Z431" si="72">IF(X417=0,0,IF(D417="",3,0))</f>
        <v>0</v>
      </c>
      <c r="AA417" s="337">
        <f t="shared" ref="AA417:AA431" si="73">IF(X417=0,0,IF(D417&lt;C417,4,0))</f>
        <v>0</v>
      </c>
      <c r="AB417" s="337">
        <f t="shared" ref="AB417:AB431" si="74">IF(X417=0,0,IF(OR(ISERROR(HOUR(C417)),ISERROR(HOUR(D417))),2,IF(AND(DAY(C417)=0,MONTH(C417)=1,YEAR(C417)=1900,DAY(D417)=0,MONTH(D417)=1,YEAR(D417)=1900),0,5)))</f>
        <v>0</v>
      </c>
      <c r="AC417" s="337">
        <f t="shared" ref="AC417:AC431" si="75">IF(X417=0,0,IF(B417="",IF(C417&lt;D416,6,0),0))</f>
        <v>0</v>
      </c>
      <c r="AD417" s="353">
        <f t="shared" ref="AD417:AD431" si="76">IF(AND(X417=1,NOT(AND(Z417=0,AA417=0,AB417=0,AC417=0))),1,0)</f>
        <v>0</v>
      </c>
      <c r="AE417" s="356">
        <v>1</v>
      </c>
      <c r="AF417" s="354" t="s">
        <v>185</v>
      </c>
      <c r="AG417" s="357"/>
    </row>
    <row r="418" spans="2:33" ht="21" customHeight="1" x14ac:dyDescent="0.3">
      <c r="B418" s="269"/>
      <c r="C418" s="341"/>
      <c r="D418" s="341"/>
      <c r="E418" s="215" t="str">
        <f t="shared" si="70"/>
        <v/>
      </c>
      <c r="F418" s="270"/>
      <c r="G418" s="271"/>
      <c r="H418" s="757"/>
      <c r="I418" s="758"/>
      <c r="J418" s="759"/>
      <c r="K418" s="760"/>
      <c r="L418" s="761"/>
      <c r="M418" s="761"/>
      <c r="N418" s="761"/>
      <c r="O418" s="762"/>
      <c r="P418" s="322"/>
      <c r="Q418" s="199">
        <v>21</v>
      </c>
      <c r="R418" s="187" t="str">
        <f>'1 Deckblatt St 2023-05-03'!$I$82</f>
        <v>TTBW  Honorar-Trainer</v>
      </c>
      <c r="S418" s="188">
        <f>'2 Kosten-Zusammenstellung'!$F$39</f>
        <v>16</v>
      </c>
      <c r="T418" s="189">
        <f>'2 Kosten-Zusammenstellung'!$H$39</f>
        <v>0.25</v>
      </c>
      <c r="U418" s="337" t="str">
        <f>'2 Kosten-Zusammenstellung'!$W$9</f>
        <v>2512</v>
      </c>
      <c r="V418" s="337" t="str">
        <f>'2 Kosten-Zusammenstellung'!$W$14</f>
        <v>2561</v>
      </c>
      <c r="X418" s="372">
        <f>IF(AND(COUNT(B416:B431&gt;0),OR(NOT(C418=""),NOT(D418=""))),1,0)</f>
        <v>0</v>
      </c>
      <c r="Y418" s="337">
        <f t="shared" si="71"/>
        <v>0</v>
      </c>
      <c r="Z418" s="337">
        <f t="shared" si="72"/>
        <v>0</v>
      </c>
      <c r="AA418" s="337">
        <f t="shared" si="73"/>
        <v>0</v>
      </c>
      <c r="AB418" s="337">
        <f t="shared" si="74"/>
        <v>0</v>
      </c>
      <c r="AC418" s="337">
        <f t="shared" si="75"/>
        <v>0</v>
      </c>
      <c r="AD418" s="353">
        <f t="shared" si="76"/>
        <v>0</v>
      </c>
      <c r="AE418" s="356">
        <v>2</v>
      </c>
      <c r="AF418" s="354" t="s">
        <v>245</v>
      </c>
      <c r="AG418" s="357" t="s">
        <v>249</v>
      </c>
    </row>
    <row r="419" spans="2:33" ht="21" customHeight="1" x14ac:dyDescent="0.3">
      <c r="B419" s="269"/>
      <c r="C419" s="341"/>
      <c r="D419" s="341"/>
      <c r="E419" s="215" t="str">
        <f t="shared" si="70"/>
        <v/>
      </c>
      <c r="F419" s="270"/>
      <c r="G419" s="271"/>
      <c r="H419" s="768"/>
      <c r="I419" s="769"/>
      <c r="J419" s="770"/>
      <c r="K419" s="760"/>
      <c r="L419" s="761"/>
      <c r="M419" s="761"/>
      <c r="N419" s="761"/>
      <c r="O419" s="762"/>
      <c r="P419" s="322"/>
      <c r="Q419" s="199">
        <v>21</v>
      </c>
      <c r="R419" s="187" t="str">
        <f>'1 Deckblatt St 2023-05-03'!$I$83</f>
        <v>Trainer, A-Lizenz</v>
      </c>
      <c r="S419" s="188">
        <f>'2 Kosten-Zusammenstellung'!$F$40</f>
        <v>14</v>
      </c>
      <c r="T419" s="189">
        <f>'2 Kosten-Zusammenstellung'!$H$40</f>
        <v>0.25</v>
      </c>
      <c r="U419" s="337" t="str">
        <f>'2 Kosten-Zusammenstellung'!$W$10</f>
        <v>2513</v>
      </c>
      <c r="V419" s="337" t="str">
        <f>'2 Kosten-Zusammenstellung'!$W$14</f>
        <v>2561</v>
      </c>
      <c r="X419" s="372">
        <f>IF(AND(COUNT(B416:B431&gt;0),OR(NOT(C419=""),NOT(D419=""))),1,0)</f>
        <v>0</v>
      </c>
      <c r="Y419" s="337">
        <f t="shared" si="71"/>
        <v>0</v>
      </c>
      <c r="Z419" s="337">
        <f t="shared" si="72"/>
        <v>0</v>
      </c>
      <c r="AA419" s="337">
        <f t="shared" si="73"/>
        <v>0</v>
      </c>
      <c r="AB419" s="337">
        <f t="shared" si="74"/>
        <v>0</v>
      </c>
      <c r="AC419" s="337">
        <f t="shared" si="75"/>
        <v>0</v>
      </c>
      <c r="AD419" s="353">
        <f t="shared" si="76"/>
        <v>0</v>
      </c>
      <c r="AE419" s="356">
        <v>3</v>
      </c>
      <c r="AF419" s="354" t="s">
        <v>252</v>
      </c>
      <c r="AG419" s="358" t="s">
        <v>250</v>
      </c>
    </row>
    <row r="420" spans="2:33" ht="21" customHeight="1" x14ac:dyDescent="0.3">
      <c r="B420" s="269"/>
      <c r="C420" s="341"/>
      <c r="D420" s="341"/>
      <c r="E420" s="215" t="str">
        <f t="shared" si="70"/>
        <v/>
      </c>
      <c r="F420" s="270"/>
      <c r="G420" s="271"/>
      <c r="H420" s="757"/>
      <c r="I420" s="758"/>
      <c r="J420" s="759"/>
      <c r="K420" s="760"/>
      <c r="L420" s="761"/>
      <c r="M420" s="761"/>
      <c r="N420" s="761"/>
      <c r="O420" s="762"/>
      <c r="P420" s="322"/>
      <c r="Q420" s="199">
        <v>21</v>
      </c>
      <c r="R420" s="187" t="str">
        <f>'1 Deckblatt St 2023-05-03'!$I$84</f>
        <v>Trainer, B-Lizenz</v>
      </c>
      <c r="S420" s="188">
        <f>'2 Kosten-Zusammenstellung'!$F$41</f>
        <v>13</v>
      </c>
      <c r="T420" s="189">
        <f>'2 Kosten-Zusammenstellung'!$H$41</f>
        <v>0.25</v>
      </c>
      <c r="U420" s="337" t="str">
        <f>'2 Kosten-Zusammenstellung'!$W$11</f>
        <v>2514</v>
      </c>
      <c r="V420" s="337" t="str">
        <f>'2 Kosten-Zusammenstellung'!$W$14</f>
        <v>2561</v>
      </c>
      <c r="X420" s="372">
        <f>IF(AND(COUNT(B416:B431&gt;0),OR(NOT(C420=""),NOT(D420=""))),1,0)</f>
        <v>0</v>
      </c>
      <c r="Y420" s="337">
        <f t="shared" si="71"/>
        <v>0</v>
      </c>
      <c r="Z420" s="337">
        <f t="shared" si="72"/>
        <v>0</v>
      </c>
      <c r="AA420" s="337">
        <f t="shared" si="73"/>
        <v>0</v>
      </c>
      <c r="AB420" s="337">
        <f t="shared" si="74"/>
        <v>0</v>
      </c>
      <c r="AC420" s="337">
        <f t="shared" si="75"/>
        <v>0</v>
      </c>
      <c r="AD420" s="353">
        <f t="shared" si="76"/>
        <v>0</v>
      </c>
      <c r="AE420" s="356">
        <v>4</v>
      </c>
      <c r="AF420" s="354" t="s">
        <v>183</v>
      </c>
      <c r="AG420" s="357" t="s">
        <v>251</v>
      </c>
    </row>
    <row r="421" spans="2:33" ht="21" customHeight="1" x14ac:dyDescent="0.3">
      <c r="B421" s="269"/>
      <c r="C421" s="341"/>
      <c r="D421" s="341"/>
      <c r="E421" s="215" t="str">
        <f t="shared" si="70"/>
        <v/>
      </c>
      <c r="F421" s="270"/>
      <c r="G421" s="271"/>
      <c r="H421" s="757"/>
      <c r="I421" s="758"/>
      <c r="J421" s="759"/>
      <c r="K421" s="760"/>
      <c r="L421" s="761"/>
      <c r="M421" s="761"/>
      <c r="N421" s="761"/>
      <c r="O421" s="762"/>
      <c r="P421" s="322"/>
      <c r="Q421" s="199">
        <v>21</v>
      </c>
      <c r="R421" s="187" t="str">
        <f>'1 Deckblatt St 2023-05-03'!$I$85</f>
        <v>Trainer, C-Lizenz</v>
      </c>
      <c r="S421" s="188">
        <f>'2 Kosten-Zusammenstellung'!$F$42</f>
        <v>10</v>
      </c>
      <c r="T421" s="189">
        <f>'2 Kosten-Zusammenstellung'!$H$42</f>
        <v>0.25</v>
      </c>
      <c r="U421" s="338" t="str">
        <f>'2 Kosten-Zusammenstellung'!$W$12</f>
        <v>2515</v>
      </c>
      <c r="V421" s="337" t="str">
        <f>'2 Kosten-Zusammenstellung'!$W$14</f>
        <v>2561</v>
      </c>
      <c r="X421" s="372">
        <f>IF(AND(COUNT(B416:B431&gt;0),OR(NOT(C421=""),NOT(D421=""))),1,0)</f>
        <v>0</v>
      </c>
      <c r="Y421" s="337">
        <f t="shared" si="71"/>
        <v>0</v>
      </c>
      <c r="Z421" s="337">
        <f t="shared" si="72"/>
        <v>0</v>
      </c>
      <c r="AA421" s="337">
        <f t="shared" si="73"/>
        <v>0</v>
      </c>
      <c r="AB421" s="337">
        <f t="shared" si="74"/>
        <v>0</v>
      </c>
      <c r="AC421" s="337">
        <f t="shared" si="75"/>
        <v>0</v>
      </c>
      <c r="AD421" s="353">
        <f t="shared" si="76"/>
        <v>0</v>
      </c>
      <c r="AE421" s="356">
        <v>5</v>
      </c>
      <c r="AF421" s="354" t="s">
        <v>182</v>
      </c>
      <c r="AG421" s="357" t="s">
        <v>253</v>
      </c>
    </row>
    <row r="422" spans="2:33" ht="21" customHeight="1" thickBot="1" x14ac:dyDescent="0.35">
      <c r="B422" s="269"/>
      <c r="C422" s="341"/>
      <c r="D422" s="341"/>
      <c r="E422" s="215" t="str">
        <f t="shared" si="70"/>
        <v/>
      </c>
      <c r="F422" s="270"/>
      <c r="G422" s="271"/>
      <c r="H422" s="757"/>
      <c r="I422" s="758"/>
      <c r="J422" s="759"/>
      <c r="K422" s="760"/>
      <c r="L422" s="761"/>
      <c r="M422" s="761"/>
      <c r="N422" s="761"/>
      <c r="O422" s="762"/>
      <c r="P422" s="322"/>
      <c r="Q422" s="199">
        <v>21</v>
      </c>
      <c r="R422" s="187" t="str">
        <f>'1 Deckblatt St 2023-05-03'!$I$86</f>
        <v>Physiotherapeut</v>
      </c>
      <c r="S422" s="188" t="str">
        <f>'2 Kosten-Zusammenstellung'!$O$38</f>
        <v>N/A</v>
      </c>
      <c r="T422" s="189">
        <f>'2 Kosten-Zusammenstellung'!$S$38</f>
        <v>0.3</v>
      </c>
      <c r="U422" s="393" t="s">
        <v>264</v>
      </c>
      <c r="V422" s="323" t="str">
        <f>'2 Kosten-Zusammenstellung'!$W$14</f>
        <v>2561</v>
      </c>
      <c r="W422" s="334"/>
      <c r="X422" s="372">
        <f>IF(AND(COUNT(B416:B431&gt;0),OR(NOT(C422=""),NOT(D422=""))),1,0)</f>
        <v>0</v>
      </c>
      <c r="Y422" s="337">
        <f t="shared" si="71"/>
        <v>0</v>
      </c>
      <c r="Z422" s="337">
        <f t="shared" si="72"/>
        <v>0</v>
      </c>
      <c r="AA422" s="337">
        <f t="shared" si="73"/>
        <v>0</v>
      </c>
      <c r="AB422" s="337">
        <f t="shared" si="74"/>
        <v>0</v>
      </c>
      <c r="AC422" s="337">
        <f t="shared" si="75"/>
        <v>0</v>
      </c>
      <c r="AD422" s="353">
        <f t="shared" si="76"/>
        <v>0</v>
      </c>
      <c r="AE422" s="359">
        <v>6</v>
      </c>
      <c r="AF422" s="360" t="s">
        <v>38</v>
      </c>
      <c r="AG422" s="361" t="s">
        <v>254</v>
      </c>
    </row>
    <row r="423" spans="2:33" ht="21" customHeight="1" x14ac:dyDescent="0.3">
      <c r="B423" s="269"/>
      <c r="C423" s="341"/>
      <c r="D423" s="341"/>
      <c r="E423" s="215" t="str">
        <f t="shared" si="70"/>
        <v/>
      </c>
      <c r="F423" s="270"/>
      <c r="G423" s="271"/>
      <c r="H423" s="757"/>
      <c r="I423" s="758"/>
      <c r="J423" s="759"/>
      <c r="K423" s="760"/>
      <c r="L423" s="761"/>
      <c r="M423" s="761"/>
      <c r="N423" s="761"/>
      <c r="O423" s="762"/>
      <c r="P423" s="322"/>
      <c r="Q423" s="199">
        <v>21</v>
      </c>
      <c r="R423" s="10" t="str">
        <f>'1 Deckblatt St 2023-05-03'!$I$87</f>
        <v>Sparringspartner</v>
      </c>
      <c r="S423" s="188">
        <f>'2 Kosten-Zusammenstellung'!$O$39</f>
        <v>13</v>
      </c>
      <c r="T423" s="323">
        <f>'2 Kosten-Zusammenstellung'!$S$39</f>
        <v>0.25</v>
      </c>
      <c r="U423" s="338" t="str">
        <f>'2 Kosten-Zusammenstellung'!$W$11</f>
        <v>2514</v>
      </c>
      <c r="V423" s="338" t="str">
        <f>'2 Kosten-Zusammenstellung'!$W$14</f>
        <v>2561</v>
      </c>
      <c r="W423" s="334"/>
      <c r="X423" s="372">
        <f>IF(AND(COUNT(B$31:B416&gt;0),OR(NOT(C423=""),NOT(D423=""))),1,0)</f>
        <v>0</v>
      </c>
      <c r="Y423" s="337">
        <f t="shared" si="71"/>
        <v>0</v>
      </c>
      <c r="Z423" s="337">
        <f t="shared" si="72"/>
        <v>0</v>
      </c>
      <c r="AA423" s="337">
        <f t="shared" si="73"/>
        <v>0</v>
      </c>
      <c r="AB423" s="337">
        <f t="shared" si="74"/>
        <v>0</v>
      </c>
      <c r="AC423" s="337">
        <f t="shared" si="75"/>
        <v>0</v>
      </c>
      <c r="AD423" s="337">
        <f t="shared" si="76"/>
        <v>0</v>
      </c>
      <c r="AG423" s="352"/>
    </row>
    <row r="424" spans="2:33" ht="21" customHeight="1" x14ac:dyDescent="0.3">
      <c r="B424" s="269"/>
      <c r="C424" s="341"/>
      <c r="D424" s="341"/>
      <c r="E424" s="215" t="str">
        <f t="shared" si="70"/>
        <v/>
      </c>
      <c r="F424" s="270"/>
      <c r="G424" s="271"/>
      <c r="H424" s="757"/>
      <c r="I424" s="758"/>
      <c r="J424" s="759"/>
      <c r="K424" s="760"/>
      <c r="L424" s="761"/>
      <c r="M424" s="761"/>
      <c r="N424" s="761"/>
      <c r="O424" s="762"/>
      <c r="P424" s="322"/>
      <c r="Q424" s="199">
        <v>21</v>
      </c>
      <c r="R424" s="10" t="str">
        <f>'1 Deckblatt St 2023-05-03'!$I$88</f>
        <v>Ehrenamtliche</v>
      </c>
      <c r="S424" s="188" t="str">
        <f>'2 Kosten-Zusammenstellung'!$O$40</f>
        <v>N/A</v>
      </c>
      <c r="T424" s="323">
        <f>'2 Kosten-Zusammenstellung'!$S$40</f>
        <v>0.3</v>
      </c>
      <c r="U424" s="393" t="s">
        <v>264</v>
      </c>
      <c r="V424" s="338" t="str">
        <f>'2 Kosten-Zusammenstellung'!$W$16</f>
        <v>2565</v>
      </c>
      <c r="W424" s="334"/>
      <c r="X424" s="372">
        <f>IF(AND(COUNT(B416:B431&gt;0),OR(NOT(C424=""),NOT(D424=""))),1,0)</f>
        <v>0</v>
      </c>
      <c r="Y424" s="337">
        <f t="shared" si="71"/>
        <v>0</v>
      </c>
      <c r="Z424" s="337">
        <f t="shared" si="72"/>
        <v>0</v>
      </c>
      <c r="AA424" s="337">
        <f t="shared" si="73"/>
        <v>0</v>
      </c>
      <c r="AB424" s="337">
        <f t="shared" si="74"/>
        <v>0</v>
      </c>
      <c r="AC424" s="337">
        <f t="shared" si="75"/>
        <v>0</v>
      </c>
      <c r="AD424" s="337">
        <f t="shared" si="76"/>
        <v>0</v>
      </c>
    </row>
    <row r="425" spans="2:33" ht="21" customHeight="1" x14ac:dyDescent="0.3">
      <c r="B425" s="269"/>
      <c r="C425" s="341"/>
      <c r="D425" s="341"/>
      <c r="E425" s="215" t="str">
        <f t="shared" si="70"/>
        <v/>
      </c>
      <c r="F425" s="270"/>
      <c r="G425" s="271"/>
      <c r="H425" s="757"/>
      <c r="I425" s="758"/>
      <c r="J425" s="759"/>
      <c r="K425" s="760"/>
      <c r="L425" s="761"/>
      <c r="M425" s="761"/>
      <c r="N425" s="761"/>
      <c r="O425" s="762"/>
      <c r="P425" s="322"/>
      <c r="Q425" s="199">
        <v>21</v>
      </c>
      <c r="X425" s="372">
        <f>IF(AND(COUNT(B416:B431&gt;0),OR(NOT(C425=""),NOT(D425=""))),1,0)</f>
        <v>0</v>
      </c>
      <c r="Y425" s="337">
        <f t="shared" si="71"/>
        <v>0</v>
      </c>
      <c r="Z425" s="337">
        <f t="shared" si="72"/>
        <v>0</v>
      </c>
      <c r="AA425" s="337">
        <f t="shared" si="73"/>
        <v>0</v>
      </c>
      <c r="AB425" s="337">
        <f t="shared" si="74"/>
        <v>0</v>
      </c>
      <c r="AC425" s="337">
        <f t="shared" si="75"/>
        <v>0</v>
      </c>
      <c r="AD425" s="337">
        <f t="shared" si="76"/>
        <v>0</v>
      </c>
    </row>
    <row r="426" spans="2:33" ht="21" customHeight="1" x14ac:dyDescent="0.3">
      <c r="B426" s="269"/>
      <c r="C426" s="341"/>
      <c r="D426" s="341"/>
      <c r="E426" s="215" t="str">
        <f t="shared" si="70"/>
        <v/>
      </c>
      <c r="F426" s="270"/>
      <c r="G426" s="271"/>
      <c r="H426" s="757"/>
      <c r="I426" s="758"/>
      <c r="J426" s="759"/>
      <c r="K426" s="760"/>
      <c r="L426" s="761"/>
      <c r="M426" s="761"/>
      <c r="N426" s="761"/>
      <c r="O426" s="762"/>
      <c r="P426" s="322"/>
      <c r="Q426" s="199">
        <v>21</v>
      </c>
      <c r="X426" s="372">
        <f>IF(AND(COUNT(B416:B431&gt;0),OR(NOT(C426=""),NOT(D426=""))),1,0)</f>
        <v>0</v>
      </c>
      <c r="Y426" s="337">
        <f t="shared" si="71"/>
        <v>0</v>
      </c>
      <c r="Z426" s="337">
        <f t="shared" si="72"/>
        <v>0</v>
      </c>
      <c r="AA426" s="337">
        <f t="shared" si="73"/>
        <v>0</v>
      </c>
      <c r="AB426" s="337">
        <f t="shared" si="74"/>
        <v>0</v>
      </c>
      <c r="AC426" s="337">
        <f t="shared" si="75"/>
        <v>0</v>
      </c>
      <c r="AD426" s="337">
        <f t="shared" si="76"/>
        <v>0</v>
      </c>
    </row>
    <row r="427" spans="2:33" ht="21" customHeight="1" x14ac:dyDescent="0.3">
      <c r="B427" s="269"/>
      <c r="C427" s="341"/>
      <c r="D427" s="341"/>
      <c r="E427" s="215" t="str">
        <f t="shared" si="70"/>
        <v/>
      </c>
      <c r="F427" s="270"/>
      <c r="G427" s="271"/>
      <c r="H427" s="757"/>
      <c r="I427" s="758"/>
      <c r="J427" s="759"/>
      <c r="K427" s="760"/>
      <c r="L427" s="761"/>
      <c r="M427" s="761"/>
      <c r="N427" s="761"/>
      <c r="O427" s="762"/>
      <c r="P427" s="322"/>
      <c r="Q427" s="199">
        <v>21</v>
      </c>
      <c r="R427" s="367"/>
      <c r="X427" s="372">
        <f>IF(AND(COUNT(B416:B431&gt;0),OR(NOT(C427=""),NOT(D427=""))),1,0)</f>
        <v>0</v>
      </c>
      <c r="Y427" s="337">
        <f t="shared" si="71"/>
        <v>0</v>
      </c>
      <c r="Z427" s="337">
        <f t="shared" si="72"/>
        <v>0</v>
      </c>
      <c r="AA427" s="337">
        <f t="shared" si="73"/>
        <v>0</v>
      </c>
      <c r="AB427" s="337">
        <f t="shared" si="74"/>
        <v>0</v>
      </c>
      <c r="AC427" s="337">
        <f t="shared" si="75"/>
        <v>0</v>
      </c>
      <c r="AD427" s="337">
        <f t="shared" si="76"/>
        <v>0</v>
      </c>
    </row>
    <row r="428" spans="2:33" ht="21" customHeight="1" x14ac:dyDescent="0.3">
      <c r="B428" s="269"/>
      <c r="C428" s="341"/>
      <c r="D428" s="341"/>
      <c r="E428" s="215" t="str">
        <f t="shared" si="70"/>
        <v/>
      </c>
      <c r="F428" s="270"/>
      <c r="G428" s="271"/>
      <c r="H428" s="757"/>
      <c r="I428" s="758"/>
      <c r="J428" s="759"/>
      <c r="K428" s="760"/>
      <c r="L428" s="761"/>
      <c r="M428" s="761"/>
      <c r="N428" s="761"/>
      <c r="O428" s="762"/>
      <c r="P428" s="322"/>
      <c r="Q428" s="199">
        <v>21</v>
      </c>
      <c r="R428" s="367"/>
      <c r="X428" s="372">
        <f>IF(AND(COUNT(B416:B431&gt;0),OR(NOT(C428=""),NOT(D428=""))),1,0)</f>
        <v>0</v>
      </c>
      <c r="Y428" s="337">
        <f t="shared" si="71"/>
        <v>0</v>
      </c>
      <c r="Z428" s="337">
        <f t="shared" si="72"/>
        <v>0</v>
      </c>
      <c r="AA428" s="337">
        <f t="shared" si="73"/>
        <v>0</v>
      </c>
      <c r="AB428" s="337">
        <f t="shared" si="74"/>
        <v>0</v>
      </c>
      <c r="AC428" s="337">
        <f t="shared" si="75"/>
        <v>0</v>
      </c>
      <c r="AD428" s="337">
        <f t="shared" si="76"/>
        <v>0</v>
      </c>
    </row>
    <row r="429" spans="2:33" ht="21" customHeight="1" x14ac:dyDescent="0.3">
      <c r="B429" s="269"/>
      <c r="C429" s="341"/>
      <c r="D429" s="341"/>
      <c r="E429" s="215" t="str">
        <f t="shared" si="70"/>
        <v/>
      </c>
      <c r="F429" s="270"/>
      <c r="G429" s="271"/>
      <c r="H429" s="757"/>
      <c r="I429" s="758"/>
      <c r="J429" s="759"/>
      <c r="K429" s="760"/>
      <c r="L429" s="761"/>
      <c r="M429" s="761"/>
      <c r="N429" s="761"/>
      <c r="O429" s="762"/>
      <c r="P429" s="322"/>
      <c r="Q429" s="199">
        <v>21</v>
      </c>
      <c r="X429" s="372">
        <f>IF(AND(COUNT(B416:B431&gt;0),OR(NOT(C429=""),NOT(D429=""))),1,0)</f>
        <v>0</v>
      </c>
      <c r="Y429" s="337">
        <f t="shared" si="71"/>
        <v>0</v>
      </c>
      <c r="Z429" s="337">
        <f t="shared" si="72"/>
        <v>0</v>
      </c>
      <c r="AA429" s="337">
        <f t="shared" si="73"/>
        <v>0</v>
      </c>
      <c r="AB429" s="337">
        <f t="shared" si="74"/>
        <v>0</v>
      </c>
      <c r="AC429" s="337">
        <f t="shared" si="75"/>
        <v>0</v>
      </c>
      <c r="AD429" s="337">
        <f t="shared" si="76"/>
        <v>0</v>
      </c>
    </row>
    <row r="430" spans="2:33" ht="21" customHeight="1" x14ac:dyDescent="0.3">
      <c r="B430" s="269"/>
      <c r="C430" s="341"/>
      <c r="D430" s="341"/>
      <c r="E430" s="215" t="str">
        <f t="shared" si="70"/>
        <v/>
      </c>
      <c r="F430" s="270"/>
      <c r="G430" s="271"/>
      <c r="H430" s="757"/>
      <c r="I430" s="758"/>
      <c r="J430" s="759"/>
      <c r="K430" s="760"/>
      <c r="L430" s="761"/>
      <c r="M430" s="761"/>
      <c r="N430" s="761"/>
      <c r="O430" s="762"/>
      <c r="P430" s="322"/>
      <c r="Q430" s="199">
        <v>21</v>
      </c>
      <c r="X430" s="372">
        <f>IF(AND(COUNT(B416:B431&gt;0),OR(NOT(C430=""),NOT(D430=""))),1,0)</f>
        <v>0</v>
      </c>
      <c r="Y430" s="337">
        <f t="shared" si="71"/>
        <v>0</v>
      </c>
      <c r="Z430" s="337">
        <f t="shared" si="72"/>
        <v>0</v>
      </c>
      <c r="AA430" s="337">
        <f t="shared" si="73"/>
        <v>0</v>
      </c>
      <c r="AB430" s="337">
        <f t="shared" si="74"/>
        <v>0</v>
      </c>
      <c r="AC430" s="337">
        <f t="shared" si="75"/>
        <v>0</v>
      </c>
      <c r="AD430" s="337">
        <f t="shared" si="76"/>
        <v>0</v>
      </c>
    </row>
    <row r="431" spans="2:33" ht="21" customHeight="1" thickBot="1" x14ac:dyDescent="0.35">
      <c r="B431" s="269"/>
      <c r="C431" s="341"/>
      <c r="D431" s="341"/>
      <c r="E431" s="215" t="str">
        <f t="shared" si="70"/>
        <v/>
      </c>
      <c r="F431" s="270"/>
      <c r="G431" s="271"/>
      <c r="H431" s="757"/>
      <c r="I431" s="758"/>
      <c r="J431" s="759"/>
      <c r="K431" s="760"/>
      <c r="L431" s="761"/>
      <c r="M431" s="761"/>
      <c r="N431" s="761"/>
      <c r="O431" s="762"/>
      <c r="P431" s="322"/>
      <c r="Q431" s="199">
        <v>21</v>
      </c>
      <c r="X431" s="373">
        <f>IF(AND(COUNT(B416:B431&gt;0),OR(NOT(C431=""),NOT(D431=""))),1,0)</f>
        <v>0</v>
      </c>
      <c r="Y431" s="374">
        <f t="shared" si="71"/>
        <v>0</v>
      </c>
      <c r="Z431" s="374">
        <f t="shared" si="72"/>
        <v>0</v>
      </c>
      <c r="AA431" s="374">
        <f t="shared" si="73"/>
        <v>0</v>
      </c>
      <c r="AB431" s="374">
        <f t="shared" si="74"/>
        <v>0</v>
      </c>
      <c r="AC431" s="374">
        <f t="shared" si="75"/>
        <v>0</v>
      </c>
      <c r="AD431" s="368">
        <f t="shared" si="76"/>
        <v>0</v>
      </c>
    </row>
    <row r="432" spans="2:33" ht="21" customHeight="1" thickBot="1" x14ac:dyDescent="0.35">
      <c r="B432" s="763" t="s">
        <v>65</v>
      </c>
      <c r="C432" s="764"/>
      <c r="D432" s="765"/>
      <c r="E432" s="215">
        <f>SUM(E416:E431)</f>
        <v>0</v>
      </c>
      <c r="F432" s="216">
        <f>SUM(F416:F431)</f>
        <v>0</v>
      </c>
      <c r="G432" s="217">
        <f>SUM(G416:G431)</f>
        <v>0</v>
      </c>
      <c r="H432" s="766" t="str">
        <f>IF(Y435=100,"",VLOOKUP(Y434,AE416:AG422,3,FALSE))</f>
        <v/>
      </c>
      <c r="I432" s="767"/>
      <c r="J432" s="767"/>
      <c r="K432" s="403" t="str">
        <f>IF(Y435=100,"","in Zeile")</f>
        <v/>
      </c>
      <c r="L432" s="383" t="str">
        <f>IF(Y435=100,"",Y435)</f>
        <v/>
      </c>
      <c r="M432" s="381"/>
      <c r="N432" s="381"/>
      <c r="O432" s="382"/>
      <c r="P432" s="322"/>
      <c r="Q432" s="199">
        <v>21</v>
      </c>
      <c r="X432" s="375"/>
      <c r="Y432" s="376">
        <f>IF(ISNA(MATCH(2,Y416:Y431,0)),100,MATCH(2,Y416:Y431,0))</f>
        <v>100</v>
      </c>
      <c r="Z432" s="376">
        <f>IF(ISNA(MATCH(3,Z416:Z431,0)),100,MATCH(3,Z416:Z431,0))</f>
        <v>100</v>
      </c>
      <c r="AA432" s="376">
        <f>IF(ISNA(MATCH(4,AA416:AA431,0)),100,MATCH(4,AA416:AA431,0))</f>
        <v>100</v>
      </c>
      <c r="AB432" s="376">
        <f>IF(ISNA(MATCH(5,AB416:AB431,0)),100,MATCH(5,AB416:AB431,0))</f>
        <v>100</v>
      </c>
      <c r="AC432" s="377">
        <f>IF(ISNA(MATCH(6,AC416:AC431,0)),100,MATCH(6,AC416:AC431,0))</f>
        <v>100</v>
      </c>
    </row>
    <row r="433" spans="2:32" ht="8.1" customHeight="1" x14ac:dyDescent="0.3">
      <c r="Q433" s="199">
        <v>8</v>
      </c>
      <c r="X433" s="220">
        <v>1</v>
      </c>
      <c r="Y433" s="220">
        <v>2</v>
      </c>
      <c r="Z433" s="369">
        <v>3</v>
      </c>
      <c r="AA433" s="220">
        <v>4</v>
      </c>
      <c r="AB433" s="220">
        <v>5</v>
      </c>
      <c r="AC433" s="220">
        <v>6</v>
      </c>
    </row>
    <row r="434" spans="2:32" ht="16.2" customHeight="1" x14ac:dyDescent="0.3">
      <c r="B434" s="172" t="s">
        <v>8</v>
      </c>
      <c r="C434" s="179"/>
      <c r="D434" s="179"/>
      <c r="E434" s="179"/>
      <c r="F434" s="179"/>
      <c r="G434" s="180"/>
      <c r="H434" s="175"/>
      <c r="I434" s="742" t="s">
        <v>281</v>
      </c>
      <c r="J434" s="743"/>
      <c r="K434" s="743"/>
      <c r="L434" s="743"/>
      <c r="M434" s="743"/>
      <c r="N434" s="743"/>
      <c r="O434" s="185"/>
      <c r="P434" s="321"/>
      <c r="Q434" s="199">
        <v>16</v>
      </c>
      <c r="V434" s="746" t="s">
        <v>262</v>
      </c>
      <c r="W434" s="747"/>
      <c r="X434" s="747"/>
      <c r="Y434" s="378">
        <f>MATCH(SMALL(X432:AC432,1),X432:AC432,0)</f>
        <v>2</v>
      </c>
      <c r="Z434" s="748"/>
      <c r="AA434" s="749"/>
      <c r="AB434" s="369"/>
      <c r="AC434" s="369"/>
      <c r="AD434" s="369"/>
      <c r="AE434" s="369"/>
      <c r="AF434" s="369"/>
    </row>
    <row r="435" spans="2:32" ht="17.100000000000001" customHeight="1" x14ac:dyDescent="0.3">
      <c r="B435" s="167" t="str">
        <f>IF(ISNA(VLOOKUP(K410,R417:V424,4,FALSE)),"",VLOOKUP(K410,R417:V424,4,FALSE))</f>
        <v/>
      </c>
      <c r="C435" s="750" t="s">
        <v>9</v>
      </c>
      <c r="D435" s="750"/>
      <c r="E435" s="173">
        <f>IF('1 Deckblatt St 2023-05-03'!$R$56=5,VLOOKUP(K410,R417:V424,2,FALSE),0)</f>
        <v>0</v>
      </c>
      <c r="F435" s="174" t="s">
        <v>170</v>
      </c>
      <c r="G435" s="169">
        <f>(E432*24)*E435</f>
        <v>0</v>
      </c>
      <c r="H435" s="175"/>
      <c r="I435" s="744"/>
      <c r="J435" s="745"/>
      <c r="K435" s="745"/>
      <c r="L435" s="745"/>
      <c r="M435" s="745"/>
      <c r="N435" s="745"/>
      <c r="O435" s="186"/>
      <c r="P435" s="321"/>
      <c r="Q435" s="199">
        <v>17</v>
      </c>
      <c r="V435" s="751" t="s">
        <v>260</v>
      </c>
      <c r="W435" s="752"/>
      <c r="X435" s="752"/>
      <c r="Y435" s="379">
        <f>SMALL(Y432:AC432,1)</f>
        <v>100</v>
      </c>
      <c r="Z435" s="753" t="s">
        <v>261</v>
      </c>
      <c r="AA435" s="754"/>
      <c r="AB435" s="369"/>
      <c r="AC435" s="369"/>
      <c r="AD435" s="369"/>
      <c r="AE435" s="369"/>
      <c r="AF435" s="369"/>
    </row>
    <row r="436" spans="2:32" ht="17.100000000000001" customHeight="1" x14ac:dyDescent="0.3">
      <c r="B436" s="167" t="str">
        <f>IF(ISNA(VLOOKUP(K410,R417:V424,5,FALSE)),"",VLOOKUP(K410,R417:V424,5,FALSE))</f>
        <v/>
      </c>
      <c r="C436" s="755" t="s">
        <v>169</v>
      </c>
      <c r="D436" s="755"/>
      <c r="E436" s="173">
        <f>IF(ISNA(VLOOKUP(K410,R417:V424,3,FALSE)),0,VLOOKUP(K410,R417:V424,3,FALSE))</f>
        <v>0</v>
      </c>
      <c r="F436" s="174" t="s">
        <v>61</v>
      </c>
      <c r="G436" s="170">
        <f>F432*E436</f>
        <v>0</v>
      </c>
      <c r="H436" s="111"/>
      <c r="I436" s="744"/>
      <c r="J436" s="745"/>
      <c r="K436" s="745"/>
      <c r="L436" s="745"/>
      <c r="M436" s="745"/>
      <c r="N436" s="745"/>
      <c r="O436" s="186"/>
      <c r="P436" s="321"/>
      <c r="Q436" s="199">
        <v>17</v>
      </c>
      <c r="R436" s="371"/>
      <c r="S436" s="756"/>
      <c r="T436" s="756"/>
      <c r="U436" s="370"/>
    </row>
    <row r="437" spans="2:32" ht="17.100000000000001" customHeight="1" thickBot="1" x14ac:dyDescent="0.3">
      <c r="B437" s="168" t="str">
        <f>IF(ISNA(VLOOKUP(K410,R417:V424,4,FALSE)),"",'2 Kosten-Zusammenstellung'!W$13)</f>
        <v/>
      </c>
      <c r="C437" s="730" t="s">
        <v>159</v>
      </c>
      <c r="D437" s="730"/>
      <c r="E437" s="730"/>
      <c r="F437" s="730"/>
      <c r="G437" s="171">
        <f>IF(ISNA(VLOOKUP(K410,R417:V424,4,FALSE)),0,G432)</f>
        <v>0</v>
      </c>
      <c r="H437" s="111"/>
      <c r="I437" s="731"/>
      <c r="J437" s="732"/>
      <c r="K437" s="219"/>
      <c r="L437" s="734"/>
      <c r="M437" s="734"/>
      <c r="N437" s="734"/>
      <c r="O437" s="206"/>
      <c r="Q437" s="199">
        <v>17</v>
      </c>
    </row>
    <row r="438" spans="2:32" ht="16.2" customHeight="1" thickTop="1" x14ac:dyDescent="0.25">
      <c r="B438" s="181"/>
      <c r="C438" s="735" t="s">
        <v>7</v>
      </c>
      <c r="D438" s="735"/>
      <c r="E438" s="735"/>
      <c r="F438" s="735"/>
      <c r="G438" s="737">
        <f>SUM(G435:G437)</f>
        <v>0</v>
      </c>
      <c r="H438" s="111"/>
      <c r="I438" s="733"/>
      <c r="J438" s="732"/>
      <c r="K438" s="219"/>
      <c r="L438" s="734"/>
      <c r="M438" s="734"/>
      <c r="N438" s="734"/>
      <c r="O438" s="206"/>
      <c r="Q438" s="199">
        <v>16</v>
      </c>
    </row>
    <row r="439" spans="2:32" ht="14.1" customHeight="1" x14ac:dyDescent="0.3">
      <c r="B439" s="208"/>
      <c r="C439" s="736"/>
      <c r="D439" s="736"/>
      <c r="E439" s="736"/>
      <c r="F439" s="736"/>
      <c r="G439" s="738"/>
      <c r="H439" s="183"/>
      <c r="I439" s="739" t="s">
        <v>10</v>
      </c>
      <c r="J439" s="740"/>
      <c r="K439" s="328"/>
      <c r="L439" s="741" t="s">
        <v>11</v>
      </c>
      <c r="M439" s="741"/>
      <c r="N439" s="741"/>
      <c r="O439" s="205"/>
      <c r="Q439" s="199">
        <v>14</v>
      </c>
    </row>
    <row r="440" spans="2:32" ht="10.199999999999999" customHeight="1" thickBot="1" x14ac:dyDescent="0.35">
      <c r="B440" s="329"/>
      <c r="C440" s="329"/>
      <c r="D440" s="329"/>
      <c r="E440" s="329"/>
      <c r="F440" s="329"/>
      <c r="G440" s="329"/>
      <c r="H440" s="330"/>
      <c r="I440" s="331"/>
      <c r="J440" s="331"/>
      <c r="K440" s="332"/>
      <c r="L440" s="332"/>
      <c r="M440" s="332"/>
      <c r="N440" s="332"/>
      <c r="O440" s="333"/>
      <c r="Q440" s="199">
        <v>10</v>
      </c>
    </row>
    <row r="441" spans="2:32" ht="10.199999999999999" customHeight="1" x14ac:dyDescent="0.3">
      <c r="Q441" s="199">
        <v>10</v>
      </c>
    </row>
    <row r="442" spans="2:32" ht="8.1" customHeight="1" x14ac:dyDescent="0.3">
      <c r="B442" s="201"/>
      <c r="C442" s="202"/>
      <c r="D442" s="202"/>
      <c r="E442" s="202"/>
      <c r="F442" s="202"/>
      <c r="G442" s="202"/>
      <c r="H442" s="202"/>
      <c r="I442" s="202"/>
      <c r="J442" s="202"/>
      <c r="K442" s="202"/>
      <c r="L442" s="202"/>
      <c r="M442" s="202"/>
      <c r="N442" s="202"/>
      <c r="O442" s="203"/>
      <c r="Q442" s="199">
        <v>8</v>
      </c>
      <c r="X442" s="342"/>
      <c r="Y442" s="342"/>
      <c r="Z442" s="342"/>
      <c r="AA442" s="342"/>
      <c r="AB442" s="342"/>
      <c r="AC442" s="342"/>
      <c r="AD442" s="342"/>
    </row>
    <row r="443" spans="2:32" ht="24" customHeight="1" x14ac:dyDescent="0.3">
      <c r="B443" s="781" t="s">
        <v>0</v>
      </c>
      <c r="C443" s="782"/>
      <c r="D443" s="782"/>
      <c r="E443" s="782"/>
      <c r="F443" s="782"/>
      <c r="G443" s="782"/>
      <c r="H443" s="782"/>
      <c r="I443" s="782"/>
      <c r="J443" s="782"/>
      <c r="K443" s="782"/>
      <c r="L443" s="782"/>
      <c r="M443" s="599" t="str">
        <f>IF(Kostenstelle="","",Kostenstelle)</f>
        <v/>
      </c>
      <c r="N443" s="601"/>
      <c r="O443" s="326"/>
      <c r="P443" s="183"/>
      <c r="Q443" s="199">
        <v>24</v>
      </c>
      <c r="X443" s="783" t="s">
        <v>230</v>
      </c>
      <c r="Y443" s="783" t="s">
        <v>257</v>
      </c>
      <c r="Z443" s="783" t="s">
        <v>258</v>
      </c>
      <c r="AA443" s="783" t="s">
        <v>231</v>
      </c>
      <c r="AB443" s="776" t="s">
        <v>259</v>
      </c>
      <c r="AC443" s="776" t="s">
        <v>255</v>
      </c>
      <c r="AD443" s="779" t="s">
        <v>256</v>
      </c>
    </row>
    <row r="444" spans="2:32" ht="18" customHeight="1" x14ac:dyDescent="0.3">
      <c r="B444" s="804" t="s">
        <v>97</v>
      </c>
      <c r="C444" s="805"/>
      <c r="D444" s="806" t="str">
        <f>IF(Lehrgang="","",Lehrgang)</f>
        <v/>
      </c>
      <c r="E444" s="806"/>
      <c r="F444" s="806"/>
      <c r="G444" s="806"/>
      <c r="H444" s="806"/>
      <c r="I444" s="806"/>
      <c r="J444" s="806"/>
      <c r="K444" s="806"/>
      <c r="L444" s="806"/>
      <c r="M444" s="807" t="s">
        <v>1</v>
      </c>
      <c r="N444" s="807"/>
      <c r="O444" s="206"/>
      <c r="Q444" s="199">
        <v>18</v>
      </c>
      <c r="X444" s="783"/>
      <c r="Y444" s="783"/>
      <c r="Z444" s="783"/>
      <c r="AA444" s="783"/>
      <c r="AB444" s="777"/>
      <c r="AC444" s="777"/>
      <c r="AD444" s="779"/>
    </row>
    <row r="445" spans="2:32" ht="8.1" customHeight="1" x14ac:dyDescent="0.3">
      <c r="B445" s="325"/>
      <c r="C445" s="207"/>
      <c r="O445" s="206"/>
      <c r="Q445" s="199">
        <v>8</v>
      </c>
      <c r="X445" s="783"/>
      <c r="Y445" s="783"/>
      <c r="Z445" s="783"/>
      <c r="AA445" s="783"/>
      <c r="AB445" s="777"/>
      <c r="AC445" s="777"/>
      <c r="AD445" s="779"/>
    </row>
    <row r="446" spans="2:32" ht="16.2" customHeight="1" x14ac:dyDescent="0.3">
      <c r="B446" s="808" t="s">
        <v>160</v>
      </c>
      <c r="C446" s="809"/>
      <c r="D446" s="810" t="str">
        <f>IF(LG_Lokation="","",LG_Lokation)</f>
        <v/>
      </c>
      <c r="E446" s="810"/>
      <c r="F446" s="339" t="s">
        <v>14</v>
      </c>
      <c r="G446" s="811" t="str">
        <f>IF(Ort="","",Ort)</f>
        <v/>
      </c>
      <c r="H446" s="811"/>
      <c r="I446" s="811"/>
      <c r="J446" s="339" t="s">
        <v>186</v>
      </c>
      <c r="K446" s="812" t="str">
        <f>IF(Datum_vom="","",Datum_vom)</f>
        <v/>
      </c>
      <c r="L446" s="812"/>
      <c r="M446" s="339" t="s">
        <v>187</v>
      </c>
      <c r="N446" s="391" t="str">
        <f>IF(Datum_bis="","",Datum_bis)</f>
        <v/>
      </c>
      <c r="O446" s="76"/>
      <c r="P446" s="183"/>
      <c r="Q446" s="199">
        <v>16</v>
      </c>
      <c r="X446" s="783"/>
      <c r="Y446" s="783"/>
      <c r="Z446" s="783"/>
      <c r="AA446" s="783"/>
      <c r="AB446" s="777"/>
      <c r="AC446" s="777"/>
      <c r="AD446" s="779"/>
    </row>
    <row r="447" spans="2:32" ht="8.1" customHeight="1" x14ac:dyDescent="0.3">
      <c r="B447" s="208"/>
      <c r="C447" s="209"/>
      <c r="D447" s="209"/>
      <c r="E447" s="209"/>
      <c r="F447" s="209"/>
      <c r="G447" s="209"/>
      <c r="H447" s="209"/>
      <c r="I447" s="209"/>
      <c r="J447" s="209"/>
      <c r="K447" s="209"/>
      <c r="L447" s="209"/>
      <c r="M447" s="209"/>
      <c r="N447" s="209"/>
      <c r="O447" s="205"/>
      <c r="Q447" s="199">
        <v>8</v>
      </c>
      <c r="X447" s="783"/>
      <c r="Y447" s="783"/>
      <c r="Z447" s="783"/>
      <c r="AA447" s="783"/>
      <c r="AB447" s="777"/>
      <c r="AC447" s="777"/>
      <c r="AD447" s="779"/>
    </row>
    <row r="448" spans="2:32" ht="8.1" customHeight="1" x14ac:dyDescent="0.3">
      <c r="B448" s="201"/>
      <c r="D448" s="210"/>
      <c r="O448" s="206"/>
      <c r="Q448" s="199">
        <v>8</v>
      </c>
      <c r="X448" s="783"/>
      <c r="Y448" s="783"/>
      <c r="Z448" s="783"/>
      <c r="AA448" s="783"/>
      <c r="AB448" s="777"/>
      <c r="AC448" s="777"/>
      <c r="AD448" s="779"/>
    </row>
    <row r="449" spans="2:33" ht="16.2" customHeight="1" x14ac:dyDescent="0.3">
      <c r="B449" s="813" t="s">
        <v>171</v>
      </c>
      <c r="C449" s="814"/>
      <c r="D449" s="815" t="str">
        <f>IF('1 Deckblatt St 2023-05-03'!$F$57="","",CONCATENATE('1 Deckblatt St 2023-05-03'!$G$57," ",'1 Deckblatt St 2023-05-03'!$F$57))</f>
        <v/>
      </c>
      <c r="E449" s="815"/>
      <c r="F449" s="815"/>
      <c r="G449" s="815"/>
      <c r="H449" s="182"/>
      <c r="I449" s="182"/>
      <c r="J449" s="211" t="s">
        <v>99</v>
      </c>
      <c r="K449" s="324">
        <v>12</v>
      </c>
      <c r="O449" s="184"/>
      <c r="P449" s="320"/>
      <c r="Q449" s="199">
        <v>16</v>
      </c>
      <c r="X449" s="783"/>
      <c r="Y449" s="783"/>
      <c r="Z449" s="783"/>
      <c r="AA449" s="783"/>
      <c r="AB449" s="777"/>
      <c r="AC449" s="777"/>
      <c r="AD449" s="779"/>
    </row>
    <row r="450" spans="2:33" ht="16.2" customHeight="1" x14ac:dyDescent="0.3">
      <c r="B450" s="813" t="s">
        <v>172</v>
      </c>
      <c r="C450" s="814"/>
      <c r="D450" s="816" t="str">
        <f>IF('1 Deckblatt St 2023-05-03'!$H$57="","",'1 Deckblatt St 2023-05-03'!$H$57)</f>
        <v/>
      </c>
      <c r="E450" s="816"/>
      <c r="F450" s="816"/>
      <c r="G450" s="816"/>
      <c r="H450" s="182"/>
      <c r="I450" s="182"/>
      <c r="J450" s="211" t="s">
        <v>165</v>
      </c>
      <c r="K450" s="780" t="str">
        <f>IF('1 Deckblatt St 2023-05-03'!$R$57=0,"",IF('1 Deckblatt St 2023-05-03'!$R$57=1,"F: Trainer-Angabe auf Blatt 1 fehlt",IF('1 Deckblatt St 2023-05-03'!$R$57=6,"F: Honorar-Angabe auf Blatt 1 ist falsch",'1 Deckblatt St 2023-05-03'!$J$57)))</f>
        <v/>
      </c>
      <c r="L450" s="780"/>
      <c r="M450" s="780"/>
      <c r="N450" s="780"/>
      <c r="O450" s="184"/>
      <c r="P450" s="320"/>
      <c r="Q450" s="199">
        <v>16</v>
      </c>
      <c r="X450" s="783"/>
      <c r="Y450" s="783"/>
      <c r="Z450" s="783"/>
      <c r="AA450" s="783"/>
      <c r="AB450" s="777"/>
      <c r="AC450" s="777"/>
      <c r="AD450" s="779"/>
    </row>
    <row r="451" spans="2:33" ht="8.1" customHeight="1" x14ac:dyDescent="0.3">
      <c r="B451" s="208"/>
      <c r="C451" s="209"/>
      <c r="D451" s="221"/>
      <c r="E451" s="221"/>
      <c r="F451" s="221"/>
      <c r="G451" s="221"/>
      <c r="H451" s="209"/>
      <c r="I451" s="209"/>
      <c r="J451" s="209"/>
      <c r="K451" s="209"/>
      <c r="L451" s="209"/>
      <c r="M451" s="209"/>
      <c r="N451" s="209"/>
      <c r="O451" s="205"/>
      <c r="Q451" s="199">
        <v>8</v>
      </c>
      <c r="X451" s="783"/>
      <c r="Y451" s="783"/>
      <c r="Z451" s="783"/>
      <c r="AA451" s="783"/>
      <c r="AB451" s="777"/>
      <c r="AC451" s="777"/>
      <c r="AD451" s="779"/>
    </row>
    <row r="452" spans="2:33" ht="8.1" customHeight="1" x14ac:dyDescent="0.3">
      <c r="Q452" s="199">
        <v>8</v>
      </c>
      <c r="X452" s="783"/>
      <c r="Y452" s="783"/>
      <c r="Z452" s="783"/>
      <c r="AA452" s="783"/>
      <c r="AB452" s="777"/>
      <c r="AC452" s="777"/>
      <c r="AD452" s="779"/>
    </row>
    <row r="453" spans="2:33" ht="15" customHeight="1" x14ac:dyDescent="0.3">
      <c r="B453" s="784" t="s">
        <v>38</v>
      </c>
      <c r="C453" s="784" t="s">
        <v>157</v>
      </c>
      <c r="D453" s="784"/>
      <c r="E453" s="784"/>
      <c r="F453" s="784" t="s">
        <v>164</v>
      </c>
      <c r="G453" s="784"/>
      <c r="H453" s="786" t="s">
        <v>227</v>
      </c>
      <c r="I453" s="787"/>
      <c r="J453" s="788"/>
      <c r="K453" s="795" t="s">
        <v>158</v>
      </c>
      <c r="L453" s="796"/>
      <c r="M453" s="796"/>
      <c r="N453" s="796"/>
      <c r="O453" s="797"/>
      <c r="P453" s="213"/>
      <c r="Q453" s="199">
        <v>15</v>
      </c>
      <c r="R453" s="335"/>
      <c r="S453" s="336"/>
      <c r="T453" s="336"/>
      <c r="U453" s="335"/>
      <c r="V453" s="335"/>
      <c r="W453" s="335"/>
      <c r="X453" s="783"/>
      <c r="Y453" s="783"/>
      <c r="Z453" s="783"/>
      <c r="AA453" s="783"/>
      <c r="AB453" s="777"/>
      <c r="AC453" s="777"/>
      <c r="AD453" s="779"/>
      <c r="AE453" s="771" t="s">
        <v>247</v>
      </c>
      <c r="AF453" s="771"/>
      <c r="AG453" s="772"/>
    </row>
    <row r="454" spans="2:33" ht="15" customHeight="1" thickBot="1" x14ac:dyDescent="0.35">
      <c r="B454" s="785"/>
      <c r="C454" s="390" t="s">
        <v>144</v>
      </c>
      <c r="D454" s="390" t="s">
        <v>145</v>
      </c>
      <c r="E454" s="390" t="s">
        <v>163</v>
      </c>
      <c r="F454" s="390" t="s">
        <v>62</v>
      </c>
      <c r="G454" s="390" t="s">
        <v>28</v>
      </c>
      <c r="H454" s="789"/>
      <c r="I454" s="790"/>
      <c r="J454" s="791"/>
      <c r="K454" s="798"/>
      <c r="L454" s="799"/>
      <c r="M454" s="799"/>
      <c r="N454" s="799"/>
      <c r="O454" s="800"/>
      <c r="P454" s="213"/>
      <c r="Q454" s="199">
        <v>15</v>
      </c>
      <c r="R454" s="335"/>
      <c r="S454" s="336"/>
      <c r="T454" s="336"/>
      <c r="U454" s="335"/>
      <c r="V454" s="335"/>
      <c r="W454" s="335"/>
      <c r="X454" s="783"/>
      <c r="Y454" s="783"/>
      <c r="Z454" s="783"/>
      <c r="AA454" s="783"/>
      <c r="AB454" s="778"/>
      <c r="AC454" s="778"/>
      <c r="AD454" s="779"/>
      <c r="AE454" s="335"/>
      <c r="AF454" s="335"/>
      <c r="AG454" s="335"/>
    </row>
    <row r="455" spans="2:33" ht="12" customHeight="1" thickBot="1" x14ac:dyDescent="0.35">
      <c r="B455" s="214" t="s">
        <v>166</v>
      </c>
      <c r="C455" s="214" t="s">
        <v>167</v>
      </c>
      <c r="D455" s="214" t="s">
        <v>167</v>
      </c>
      <c r="E455" s="214" t="s">
        <v>167</v>
      </c>
      <c r="F455" s="214" t="s">
        <v>168</v>
      </c>
      <c r="G455" s="327" t="s">
        <v>226</v>
      </c>
      <c r="H455" s="792"/>
      <c r="I455" s="793"/>
      <c r="J455" s="794"/>
      <c r="K455" s="801"/>
      <c r="L455" s="802"/>
      <c r="M455" s="802"/>
      <c r="N455" s="802"/>
      <c r="O455" s="803"/>
      <c r="P455" s="213"/>
      <c r="Q455" s="199">
        <v>12</v>
      </c>
      <c r="U455" s="773" t="s">
        <v>181</v>
      </c>
      <c r="V455" s="773"/>
      <c r="X455" s="340" t="s">
        <v>244</v>
      </c>
      <c r="Y455" s="340">
        <v>2</v>
      </c>
      <c r="Z455" s="366" t="s">
        <v>52</v>
      </c>
      <c r="AA455" s="340">
        <v>4</v>
      </c>
      <c r="AB455" s="340">
        <v>5</v>
      </c>
      <c r="AC455" s="340">
        <v>6</v>
      </c>
      <c r="AD455" s="355"/>
      <c r="AE455" s="774" t="s">
        <v>248</v>
      </c>
      <c r="AF455" s="775"/>
      <c r="AG455" s="365" t="s">
        <v>246</v>
      </c>
    </row>
    <row r="456" spans="2:33" ht="21" customHeight="1" x14ac:dyDescent="0.3">
      <c r="B456" s="269">
        <v>44929</v>
      </c>
      <c r="C456" s="341">
        <v>0.41666666666666669</v>
      </c>
      <c r="D456" s="341">
        <v>0.58333333333333337</v>
      </c>
      <c r="E456" s="215">
        <f>IF(AND(X456=1,AD456=0),D456-C456,"")</f>
        <v>0.16666666666666669</v>
      </c>
      <c r="F456" s="270"/>
      <c r="G456" s="271"/>
      <c r="H456" s="757"/>
      <c r="I456" s="758"/>
      <c r="J456" s="759"/>
      <c r="K456" s="760"/>
      <c r="L456" s="761"/>
      <c r="M456" s="761"/>
      <c r="N456" s="761"/>
      <c r="O456" s="762"/>
      <c r="P456" s="322"/>
      <c r="Q456" s="199">
        <v>21</v>
      </c>
      <c r="R456" s="68" t="s">
        <v>120</v>
      </c>
      <c r="S456" s="188" t="s">
        <v>121</v>
      </c>
      <c r="T456" s="189" t="s">
        <v>61</v>
      </c>
      <c r="U456" s="337" t="s">
        <v>9</v>
      </c>
      <c r="V456" s="337" t="s">
        <v>90</v>
      </c>
      <c r="X456" s="372">
        <f>IF(AND(COUNT(B456:B471&gt;0),OR(NOT(C456=""),NOT(D456=""))),1,0)</f>
        <v>1</v>
      </c>
      <c r="Y456" s="337">
        <f>IF(X456=0,0,IF(C456="",2,0))</f>
        <v>0</v>
      </c>
      <c r="Z456" s="337">
        <f>IF(X456=0,0,IF(D456="",3,0))</f>
        <v>0</v>
      </c>
      <c r="AA456" s="337">
        <f>IF(X456=0,0,IF(D456&lt;C456,4,0))</f>
        <v>0</v>
      </c>
      <c r="AB456" s="337">
        <f>IF(X456=0,0,IF(OR(ISERROR(HOUR(C456)),ISERROR(HOUR(D456))),2,IF(AND(DAY(C456)=0,MONTH(C456)=1,YEAR(C456)=1900,DAY(D456)=0,MONTH(D456)=1,YEAR(D456)=1900),0,5)))</f>
        <v>0</v>
      </c>
      <c r="AC456" s="337">
        <f>IF(X456=0,0,IF(B456="",IF(C456&lt;D455,6,0),0))</f>
        <v>0</v>
      </c>
      <c r="AD456" s="353">
        <f>IF(AND(X456=1,NOT(AND(Z456=0,AA456=0,AB456=0,AC456=0))),1,0)</f>
        <v>0</v>
      </c>
      <c r="AE456" s="362">
        <v>0</v>
      </c>
      <c r="AF456" s="363" t="s">
        <v>184</v>
      </c>
      <c r="AG456" s="364"/>
    </row>
    <row r="457" spans="2:33" ht="21" customHeight="1" x14ac:dyDescent="0.3">
      <c r="B457" s="269"/>
      <c r="C457" s="341"/>
      <c r="D457" s="341"/>
      <c r="E457" s="215" t="str">
        <f t="shared" ref="E457:E471" si="77">IF(AND(X457=1,AD457=0),D457-C457,"")</f>
        <v/>
      </c>
      <c r="F457" s="270"/>
      <c r="G457" s="271"/>
      <c r="H457" s="757"/>
      <c r="I457" s="758"/>
      <c r="J457" s="759"/>
      <c r="K457" s="760"/>
      <c r="L457" s="761"/>
      <c r="M457" s="761"/>
      <c r="N457" s="761"/>
      <c r="O457" s="762"/>
      <c r="P457" s="322"/>
      <c r="Q457" s="199">
        <v>21</v>
      </c>
      <c r="R457" s="187" t="str">
        <f>'1 Deckblatt St 2023-05-03'!$I$81</f>
        <v>TTBW  hauptamtl. Trainer</v>
      </c>
      <c r="S457" s="188" t="str">
        <f>'2 Kosten-Zusammenstellung'!$F$38</f>
        <v>N/A</v>
      </c>
      <c r="T457" s="189">
        <f>'2 Kosten-Zusammenstellung'!$H$38</f>
        <v>0.3</v>
      </c>
      <c r="U457" s="393" t="s">
        <v>264</v>
      </c>
      <c r="V457" s="337" t="str">
        <f>'2 Kosten-Zusammenstellung'!$W$15</f>
        <v>2562</v>
      </c>
      <c r="X457" s="372">
        <f>IF(AND(COUNT(B456:B471&gt;0),OR(NOT(C457=""),NOT(D457=""))),1,0)</f>
        <v>0</v>
      </c>
      <c r="Y457" s="337">
        <f t="shared" ref="Y457:Y471" si="78">IF(X457=0,0,IF(C457="",2,0))</f>
        <v>0</v>
      </c>
      <c r="Z457" s="337">
        <f t="shared" ref="Z457:Z471" si="79">IF(X457=0,0,IF(D457="",3,0))</f>
        <v>0</v>
      </c>
      <c r="AA457" s="337">
        <f t="shared" ref="AA457:AA471" si="80">IF(X457=0,0,IF(D457&lt;C457,4,0))</f>
        <v>0</v>
      </c>
      <c r="AB457" s="337">
        <f t="shared" ref="AB457:AB471" si="81">IF(X457=0,0,IF(OR(ISERROR(HOUR(C457)),ISERROR(HOUR(D457))),2,IF(AND(DAY(C457)=0,MONTH(C457)=1,YEAR(C457)=1900,DAY(D457)=0,MONTH(D457)=1,YEAR(D457)=1900),0,5)))</f>
        <v>0</v>
      </c>
      <c r="AC457" s="337">
        <f t="shared" ref="AC457:AC471" si="82">IF(X457=0,0,IF(B457="",IF(C457&lt;D456,6,0),0))</f>
        <v>0</v>
      </c>
      <c r="AD457" s="353">
        <f t="shared" ref="AD457:AD471" si="83">IF(AND(X457=1,NOT(AND(Z457=0,AA457=0,AB457=0,AC457=0))),1,0)</f>
        <v>0</v>
      </c>
      <c r="AE457" s="356">
        <v>1</v>
      </c>
      <c r="AF457" s="354" t="s">
        <v>185</v>
      </c>
      <c r="AG457" s="357"/>
    </row>
    <row r="458" spans="2:33" ht="21" customHeight="1" x14ac:dyDescent="0.3">
      <c r="B458" s="269"/>
      <c r="C458" s="341"/>
      <c r="D458" s="341"/>
      <c r="E458" s="215" t="str">
        <f t="shared" si="77"/>
        <v/>
      </c>
      <c r="F458" s="270"/>
      <c r="G458" s="271"/>
      <c r="H458" s="757"/>
      <c r="I458" s="758"/>
      <c r="J458" s="759"/>
      <c r="K458" s="760"/>
      <c r="L458" s="761"/>
      <c r="M458" s="761"/>
      <c r="N458" s="761"/>
      <c r="O458" s="762"/>
      <c r="P458" s="322"/>
      <c r="Q458" s="199">
        <v>21</v>
      </c>
      <c r="R458" s="187" t="str">
        <f>'1 Deckblatt St 2023-05-03'!$I$82</f>
        <v>TTBW  Honorar-Trainer</v>
      </c>
      <c r="S458" s="188">
        <f>'2 Kosten-Zusammenstellung'!$F$39</f>
        <v>16</v>
      </c>
      <c r="T458" s="189">
        <f>'2 Kosten-Zusammenstellung'!$H$39</f>
        <v>0.25</v>
      </c>
      <c r="U458" s="337" t="str">
        <f>'2 Kosten-Zusammenstellung'!$W$9</f>
        <v>2512</v>
      </c>
      <c r="V458" s="337" t="str">
        <f>'2 Kosten-Zusammenstellung'!$W$14</f>
        <v>2561</v>
      </c>
      <c r="X458" s="372">
        <f>IF(AND(COUNT(B456:B471&gt;0),OR(NOT(C458=""),NOT(D458=""))),1,0)</f>
        <v>0</v>
      </c>
      <c r="Y458" s="337">
        <f t="shared" si="78"/>
        <v>0</v>
      </c>
      <c r="Z458" s="337">
        <f t="shared" si="79"/>
        <v>0</v>
      </c>
      <c r="AA458" s="337">
        <f t="shared" si="80"/>
        <v>0</v>
      </c>
      <c r="AB458" s="337">
        <f t="shared" si="81"/>
        <v>0</v>
      </c>
      <c r="AC458" s="337">
        <f t="shared" si="82"/>
        <v>0</v>
      </c>
      <c r="AD458" s="353">
        <f t="shared" si="83"/>
        <v>0</v>
      </c>
      <c r="AE458" s="356">
        <v>2</v>
      </c>
      <c r="AF458" s="354" t="s">
        <v>245</v>
      </c>
      <c r="AG458" s="357" t="s">
        <v>249</v>
      </c>
    </row>
    <row r="459" spans="2:33" ht="21" customHeight="1" x14ac:dyDescent="0.3">
      <c r="B459" s="269"/>
      <c r="C459" s="341"/>
      <c r="D459" s="341"/>
      <c r="E459" s="215" t="str">
        <f t="shared" si="77"/>
        <v/>
      </c>
      <c r="F459" s="270"/>
      <c r="G459" s="271"/>
      <c r="H459" s="768"/>
      <c r="I459" s="769"/>
      <c r="J459" s="770"/>
      <c r="K459" s="760"/>
      <c r="L459" s="761"/>
      <c r="M459" s="761"/>
      <c r="N459" s="761"/>
      <c r="O459" s="762"/>
      <c r="P459" s="322"/>
      <c r="Q459" s="199">
        <v>21</v>
      </c>
      <c r="R459" s="187" t="str">
        <f>'1 Deckblatt St 2023-05-03'!$I$83</f>
        <v>Trainer, A-Lizenz</v>
      </c>
      <c r="S459" s="188">
        <f>'2 Kosten-Zusammenstellung'!$F$40</f>
        <v>14</v>
      </c>
      <c r="T459" s="189">
        <f>'2 Kosten-Zusammenstellung'!$H$40</f>
        <v>0.25</v>
      </c>
      <c r="U459" s="337" t="str">
        <f>'2 Kosten-Zusammenstellung'!$W$10</f>
        <v>2513</v>
      </c>
      <c r="V459" s="337" t="str">
        <f>'2 Kosten-Zusammenstellung'!$W$14</f>
        <v>2561</v>
      </c>
      <c r="X459" s="372">
        <f>IF(AND(COUNT(B456:B471&gt;0),OR(NOT(C459=""),NOT(D459=""))),1,0)</f>
        <v>0</v>
      </c>
      <c r="Y459" s="337">
        <f t="shared" si="78"/>
        <v>0</v>
      </c>
      <c r="Z459" s="337">
        <f t="shared" si="79"/>
        <v>0</v>
      </c>
      <c r="AA459" s="337">
        <f t="shared" si="80"/>
        <v>0</v>
      </c>
      <c r="AB459" s="337">
        <f t="shared" si="81"/>
        <v>0</v>
      </c>
      <c r="AC459" s="337">
        <f t="shared" si="82"/>
        <v>0</v>
      </c>
      <c r="AD459" s="353">
        <f t="shared" si="83"/>
        <v>0</v>
      </c>
      <c r="AE459" s="356">
        <v>3</v>
      </c>
      <c r="AF459" s="354" t="s">
        <v>252</v>
      </c>
      <c r="AG459" s="358" t="s">
        <v>250</v>
      </c>
    </row>
    <row r="460" spans="2:33" ht="21" customHeight="1" x14ac:dyDescent="0.3">
      <c r="B460" s="269"/>
      <c r="C460" s="341"/>
      <c r="D460" s="341"/>
      <c r="E460" s="215" t="str">
        <f t="shared" si="77"/>
        <v/>
      </c>
      <c r="F460" s="270"/>
      <c r="G460" s="271"/>
      <c r="H460" s="757"/>
      <c r="I460" s="758"/>
      <c r="J460" s="759"/>
      <c r="K460" s="760"/>
      <c r="L460" s="761"/>
      <c r="M460" s="761"/>
      <c r="N460" s="761"/>
      <c r="O460" s="762"/>
      <c r="P460" s="322"/>
      <c r="Q460" s="199">
        <v>21</v>
      </c>
      <c r="R460" s="187" t="str">
        <f>'1 Deckblatt St 2023-05-03'!$I$84</f>
        <v>Trainer, B-Lizenz</v>
      </c>
      <c r="S460" s="188">
        <f>'2 Kosten-Zusammenstellung'!$F$41</f>
        <v>13</v>
      </c>
      <c r="T460" s="189">
        <f>'2 Kosten-Zusammenstellung'!$H$41</f>
        <v>0.25</v>
      </c>
      <c r="U460" s="337" t="str">
        <f>'2 Kosten-Zusammenstellung'!$W$11</f>
        <v>2514</v>
      </c>
      <c r="V460" s="337" t="str">
        <f>'2 Kosten-Zusammenstellung'!$W$14</f>
        <v>2561</v>
      </c>
      <c r="X460" s="372">
        <f>IF(AND(COUNT(B456:B471&gt;0),OR(NOT(C460=""),NOT(D460=""))),1,0)</f>
        <v>0</v>
      </c>
      <c r="Y460" s="337">
        <f t="shared" si="78"/>
        <v>0</v>
      </c>
      <c r="Z460" s="337">
        <f t="shared" si="79"/>
        <v>0</v>
      </c>
      <c r="AA460" s="337">
        <f t="shared" si="80"/>
        <v>0</v>
      </c>
      <c r="AB460" s="337">
        <f t="shared" si="81"/>
        <v>0</v>
      </c>
      <c r="AC460" s="337">
        <f t="shared" si="82"/>
        <v>0</v>
      </c>
      <c r="AD460" s="353">
        <f t="shared" si="83"/>
        <v>0</v>
      </c>
      <c r="AE460" s="356">
        <v>4</v>
      </c>
      <c r="AF460" s="354" t="s">
        <v>183</v>
      </c>
      <c r="AG460" s="357" t="s">
        <v>251</v>
      </c>
    </row>
    <row r="461" spans="2:33" ht="21" customHeight="1" x14ac:dyDescent="0.3">
      <c r="B461" s="269"/>
      <c r="C461" s="341"/>
      <c r="D461" s="341"/>
      <c r="E461" s="215" t="str">
        <f t="shared" si="77"/>
        <v/>
      </c>
      <c r="F461" s="270"/>
      <c r="G461" s="271"/>
      <c r="H461" s="757"/>
      <c r="I461" s="758"/>
      <c r="J461" s="759"/>
      <c r="K461" s="760"/>
      <c r="L461" s="761"/>
      <c r="M461" s="761"/>
      <c r="N461" s="761"/>
      <c r="O461" s="762"/>
      <c r="P461" s="322"/>
      <c r="Q461" s="199">
        <v>21</v>
      </c>
      <c r="R461" s="187" t="str">
        <f>'1 Deckblatt St 2023-05-03'!$I$85</f>
        <v>Trainer, C-Lizenz</v>
      </c>
      <c r="S461" s="188">
        <f>'2 Kosten-Zusammenstellung'!$F$42</f>
        <v>10</v>
      </c>
      <c r="T461" s="189">
        <f>'2 Kosten-Zusammenstellung'!$H$42</f>
        <v>0.25</v>
      </c>
      <c r="U461" s="338" t="str">
        <f>'2 Kosten-Zusammenstellung'!$W$12</f>
        <v>2515</v>
      </c>
      <c r="V461" s="337" t="str">
        <f>'2 Kosten-Zusammenstellung'!$W$14</f>
        <v>2561</v>
      </c>
      <c r="X461" s="372">
        <f>IF(AND(COUNT(B456:B471&gt;0),OR(NOT(C461=""),NOT(D461=""))),1,0)</f>
        <v>0</v>
      </c>
      <c r="Y461" s="337">
        <f t="shared" si="78"/>
        <v>0</v>
      </c>
      <c r="Z461" s="337">
        <f t="shared" si="79"/>
        <v>0</v>
      </c>
      <c r="AA461" s="337">
        <f t="shared" si="80"/>
        <v>0</v>
      </c>
      <c r="AB461" s="337">
        <f t="shared" si="81"/>
        <v>0</v>
      </c>
      <c r="AC461" s="337">
        <f t="shared" si="82"/>
        <v>0</v>
      </c>
      <c r="AD461" s="353">
        <f t="shared" si="83"/>
        <v>0</v>
      </c>
      <c r="AE461" s="356">
        <v>5</v>
      </c>
      <c r="AF461" s="354" t="s">
        <v>182</v>
      </c>
      <c r="AG461" s="357" t="s">
        <v>253</v>
      </c>
    </row>
    <row r="462" spans="2:33" ht="21" customHeight="1" thickBot="1" x14ac:dyDescent="0.35">
      <c r="B462" s="269"/>
      <c r="C462" s="341"/>
      <c r="D462" s="341"/>
      <c r="E462" s="215" t="str">
        <f t="shared" si="77"/>
        <v/>
      </c>
      <c r="F462" s="270"/>
      <c r="G462" s="271"/>
      <c r="H462" s="757"/>
      <c r="I462" s="758"/>
      <c r="J462" s="759"/>
      <c r="K462" s="760"/>
      <c r="L462" s="761"/>
      <c r="M462" s="761"/>
      <c r="N462" s="761"/>
      <c r="O462" s="762"/>
      <c r="P462" s="322"/>
      <c r="Q462" s="199">
        <v>21</v>
      </c>
      <c r="R462" s="187" t="str">
        <f>'1 Deckblatt St 2023-05-03'!$I$86</f>
        <v>Physiotherapeut</v>
      </c>
      <c r="S462" s="188" t="str">
        <f>'2 Kosten-Zusammenstellung'!$O$38</f>
        <v>N/A</v>
      </c>
      <c r="T462" s="189">
        <f>'2 Kosten-Zusammenstellung'!$S$38</f>
        <v>0.3</v>
      </c>
      <c r="U462" s="393" t="s">
        <v>264</v>
      </c>
      <c r="V462" s="323" t="str">
        <f>'2 Kosten-Zusammenstellung'!$W$14</f>
        <v>2561</v>
      </c>
      <c r="W462" s="334"/>
      <c r="X462" s="372">
        <f>IF(AND(COUNT(B456:B471&gt;0),OR(NOT(C462=""),NOT(D462=""))),1,0)</f>
        <v>0</v>
      </c>
      <c r="Y462" s="337">
        <f t="shared" si="78"/>
        <v>0</v>
      </c>
      <c r="Z462" s="337">
        <f t="shared" si="79"/>
        <v>0</v>
      </c>
      <c r="AA462" s="337">
        <f t="shared" si="80"/>
        <v>0</v>
      </c>
      <c r="AB462" s="337">
        <f t="shared" si="81"/>
        <v>0</v>
      </c>
      <c r="AC462" s="337">
        <f t="shared" si="82"/>
        <v>0</v>
      </c>
      <c r="AD462" s="353">
        <f t="shared" si="83"/>
        <v>0</v>
      </c>
      <c r="AE462" s="359">
        <v>6</v>
      </c>
      <c r="AF462" s="360" t="s">
        <v>38</v>
      </c>
      <c r="AG462" s="361" t="s">
        <v>254</v>
      </c>
    </row>
    <row r="463" spans="2:33" ht="21" customHeight="1" x14ac:dyDescent="0.3">
      <c r="B463" s="269"/>
      <c r="C463" s="341"/>
      <c r="D463" s="341"/>
      <c r="E463" s="215" t="str">
        <f t="shared" si="77"/>
        <v/>
      </c>
      <c r="F463" s="270"/>
      <c r="G463" s="271"/>
      <c r="H463" s="757"/>
      <c r="I463" s="758"/>
      <c r="J463" s="759"/>
      <c r="K463" s="760"/>
      <c r="L463" s="761"/>
      <c r="M463" s="761"/>
      <c r="N463" s="761"/>
      <c r="O463" s="762"/>
      <c r="P463" s="322"/>
      <c r="Q463" s="199">
        <v>21</v>
      </c>
      <c r="R463" s="10" t="str">
        <f>'1 Deckblatt St 2023-05-03'!$I$87</f>
        <v>Sparringspartner</v>
      </c>
      <c r="S463" s="188">
        <f>'2 Kosten-Zusammenstellung'!$O$39</f>
        <v>13</v>
      </c>
      <c r="T463" s="323">
        <f>'2 Kosten-Zusammenstellung'!$S$39</f>
        <v>0.25</v>
      </c>
      <c r="U463" s="338" t="str">
        <f>'2 Kosten-Zusammenstellung'!$W$11</f>
        <v>2514</v>
      </c>
      <c r="V463" s="338" t="str">
        <f>'2 Kosten-Zusammenstellung'!$W$14</f>
        <v>2561</v>
      </c>
      <c r="W463" s="334"/>
      <c r="X463" s="372">
        <f>IF(AND(COUNT(B$31:B456&gt;0),OR(NOT(C463=""),NOT(D463=""))),1,0)</f>
        <v>0</v>
      </c>
      <c r="Y463" s="337">
        <f t="shared" si="78"/>
        <v>0</v>
      </c>
      <c r="Z463" s="337">
        <f t="shared" si="79"/>
        <v>0</v>
      </c>
      <c r="AA463" s="337">
        <f t="shared" si="80"/>
        <v>0</v>
      </c>
      <c r="AB463" s="337">
        <f t="shared" si="81"/>
        <v>0</v>
      </c>
      <c r="AC463" s="337">
        <f t="shared" si="82"/>
        <v>0</v>
      </c>
      <c r="AD463" s="337">
        <f t="shared" si="83"/>
        <v>0</v>
      </c>
      <c r="AG463" s="352"/>
    </row>
    <row r="464" spans="2:33" ht="21" customHeight="1" x14ac:dyDescent="0.3">
      <c r="B464" s="269"/>
      <c r="C464" s="341"/>
      <c r="D464" s="341"/>
      <c r="E464" s="215" t="str">
        <f t="shared" si="77"/>
        <v/>
      </c>
      <c r="F464" s="270"/>
      <c r="G464" s="271"/>
      <c r="H464" s="757"/>
      <c r="I464" s="758"/>
      <c r="J464" s="759"/>
      <c r="K464" s="760"/>
      <c r="L464" s="761"/>
      <c r="M464" s="761"/>
      <c r="N464" s="761"/>
      <c r="O464" s="762"/>
      <c r="P464" s="322"/>
      <c r="Q464" s="199">
        <v>21</v>
      </c>
      <c r="R464" s="10" t="str">
        <f>'1 Deckblatt St 2023-05-03'!$I$88</f>
        <v>Ehrenamtliche</v>
      </c>
      <c r="S464" s="188" t="str">
        <f>'2 Kosten-Zusammenstellung'!$O$40</f>
        <v>N/A</v>
      </c>
      <c r="T464" s="323">
        <f>'2 Kosten-Zusammenstellung'!$S$40</f>
        <v>0.3</v>
      </c>
      <c r="U464" s="393" t="s">
        <v>264</v>
      </c>
      <c r="V464" s="338" t="str">
        <f>'2 Kosten-Zusammenstellung'!$W$16</f>
        <v>2565</v>
      </c>
      <c r="W464" s="334"/>
      <c r="X464" s="372">
        <f>IF(AND(COUNT(B456:B471&gt;0),OR(NOT(C464=""),NOT(D464=""))),1,0)</f>
        <v>0</v>
      </c>
      <c r="Y464" s="337">
        <f t="shared" si="78"/>
        <v>0</v>
      </c>
      <c r="Z464" s="337">
        <f t="shared" si="79"/>
        <v>0</v>
      </c>
      <c r="AA464" s="337">
        <f t="shared" si="80"/>
        <v>0</v>
      </c>
      <c r="AB464" s="337">
        <f t="shared" si="81"/>
        <v>0</v>
      </c>
      <c r="AC464" s="337">
        <f t="shared" si="82"/>
        <v>0</v>
      </c>
      <c r="AD464" s="337">
        <f t="shared" si="83"/>
        <v>0</v>
      </c>
    </row>
    <row r="465" spans="2:32" ht="21" customHeight="1" x14ac:dyDescent="0.3">
      <c r="B465" s="269"/>
      <c r="C465" s="341"/>
      <c r="D465" s="341"/>
      <c r="E465" s="215" t="str">
        <f t="shared" si="77"/>
        <v/>
      </c>
      <c r="F465" s="270"/>
      <c r="G465" s="271"/>
      <c r="H465" s="757"/>
      <c r="I465" s="758"/>
      <c r="J465" s="759"/>
      <c r="K465" s="760"/>
      <c r="L465" s="761"/>
      <c r="M465" s="761"/>
      <c r="N465" s="761"/>
      <c r="O465" s="762"/>
      <c r="P465" s="322"/>
      <c r="Q465" s="199">
        <v>21</v>
      </c>
      <c r="X465" s="372">
        <f>IF(AND(COUNT(B456:B471&gt;0),OR(NOT(C465=""),NOT(D465=""))),1,0)</f>
        <v>0</v>
      </c>
      <c r="Y465" s="337">
        <f t="shared" si="78"/>
        <v>0</v>
      </c>
      <c r="Z465" s="337">
        <f t="shared" si="79"/>
        <v>0</v>
      </c>
      <c r="AA465" s="337">
        <f t="shared" si="80"/>
        <v>0</v>
      </c>
      <c r="AB465" s="337">
        <f t="shared" si="81"/>
        <v>0</v>
      </c>
      <c r="AC465" s="337">
        <f t="shared" si="82"/>
        <v>0</v>
      </c>
      <c r="AD465" s="337">
        <f t="shared" si="83"/>
        <v>0</v>
      </c>
    </row>
    <row r="466" spans="2:32" ht="21" customHeight="1" x14ac:dyDescent="0.3">
      <c r="B466" s="269"/>
      <c r="C466" s="341"/>
      <c r="D466" s="341"/>
      <c r="E466" s="215" t="str">
        <f t="shared" si="77"/>
        <v/>
      </c>
      <c r="F466" s="270"/>
      <c r="G466" s="271"/>
      <c r="H466" s="757"/>
      <c r="I466" s="758"/>
      <c r="J466" s="759"/>
      <c r="K466" s="760"/>
      <c r="L466" s="761"/>
      <c r="M466" s="761"/>
      <c r="N466" s="761"/>
      <c r="O466" s="762"/>
      <c r="P466" s="322"/>
      <c r="Q466" s="199">
        <v>21</v>
      </c>
      <c r="X466" s="372">
        <f>IF(AND(COUNT(B456:B471&gt;0),OR(NOT(C466=""),NOT(D466=""))),1,0)</f>
        <v>0</v>
      </c>
      <c r="Y466" s="337">
        <f t="shared" si="78"/>
        <v>0</v>
      </c>
      <c r="Z466" s="337">
        <f t="shared" si="79"/>
        <v>0</v>
      </c>
      <c r="AA466" s="337">
        <f t="shared" si="80"/>
        <v>0</v>
      </c>
      <c r="AB466" s="337">
        <f t="shared" si="81"/>
        <v>0</v>
      </c>
      <c r="AC466" s="337">
        <f t="shared" si="82"/>
        <v>0</v>
      </c>
      <c r="AD466" s="337">
        <f t="shared" si="83"/>
        <v>0</v>
      </c>
    </row>
    <row r="467" spans="2:32" ht="21" customHeight="1" x14ac:dyDescent="0.3">
      <c r="B467" s="269"/>
      <c r="C467" s="341"/>
      <c r="D467" s="341"/>
      <c r="E467" s="215" t="str">
        <f t="shared" si="77"/>
        <v/>
      </c>
      <c r="F467" s="270"/>
      <c r="G467" s="271"/>
      <c r="H467" s="757"/>
      <c r="I467" s="758"/>
      <c r="J467" s="759"/>
      <c r="K467" s="760"/>
      <c r="L467" s="761"/>
      <c r="M467" s="761"/>
      <c r="N467" s="761"/>
      <c r="O467" s="762"/>
      <c r="P467" s="322"/>
      <c r="Q467" s="199">
        <v>21</v>
      </c>
      <c r="R467" s="367"/>
      <c r="X467" s="372">
        <f>IF(AND(COUNT(B456:B471&gt;0),OR(NOT(C467=""),NOT(D467=""))),1,0)</f>
        <v>0</v>
      </c>
      <c r="Y467" s="337">
        <f t="shared" si="78"/>
        <v>0</v>
      </c>
      <c r="Z467" s="337">
        <f t="shared" si="79"/>
        <v>0</v>
      </c>
      <c r="AA467" s="337">
        <f t="shared" si="80"/>
        <v>0</v>
      </c>
      <c r="AB467" s="337">
        <f t="shared" si="81"/>
        <v>0</v>
      </c>
      <c r="AC467" s="337">
        <f t="shared" si="82"/>
        <v>0</v>
      </c>
      <c r="AD467" s="337">
        <f t="shared" si="83"/>
        <v>0</v>
      </c>
    </row>
    <row r="468" spans="2:32" ht="21" customHeight="1" x14ac:dyDescent="0.3">
      <c r="B468" s="269"/>
      <c r="C468" s="341"/>
      <c r="D468" s="341"/>
      <c r="E468" s="215" t="str">
        <f t="shared" si="77"/>
        <v/>
      </c>
      <c r="F468" s="270"/>
      <c r="G468" s="271"/>
      <c r="H468" s="757"/>
      <c r="I468" s="758"/>
      <c r="J468" s="759"/>
      <c r="K468" s="760"/>
      <c r="L468" s="761"/>
      <c r="M468" s="761"/>
      <c r="N468" s="761"/>
      <c r="O468" s="762"/>
      <c r="P468" s="322"/>
      <c r="Q468" s="199">
        <v>21</v>
      </c>
      <c r="R468" s="367"/>
      <c r="X468" s="372">
        <f>IF(AND(COUNT(B456:B471&gt;0),OR(NOT(C468=""),NOT(D468=""))),1,0)</f>
        <v>0</v>
      </c>
      <c r="Y468" s="337">
        <f t="shared" si="78"/>
        <v>0</v>
      </c>
      <c r="Z468" s="337">
        <f t="shared" si="79"/>
        <v>0</v>
      </c>
      <c r="AA468" s="337">
        <f t="shared" si="80"/>
        <v>0</v>
      </c>
      <c r="AB468" s="337">
        <f t="shared" si="81"/>
        <v>0</v>
      </c>
      <c r="AC468" s="337">
        <f t="shared" si="82"/>
        <v>0</v>
      </c>
      <c r="AD468" s="337">
        <f t="shared" si="83"/>
        <v>0</v>
      </c>
    </row>
    <row r="469" spans="2:32" ht="21" customHeight="1" x14ac:dyDescent="0.3">
      <c r="B469" s="269"/>
      <c r="C469" s="341"/>
      <c r="D469" s="341"/>
      <c r="E469" s="215" t="str">
        <f t="shared" si="77"/>
        <v/>
      </c>
      <c r="F469" s="270"/>
      <c r="G469" s="271"/>
      <c r="H469" s="757"/>
      <c r="I469" s="758"/>
      <c r="J469" s="759"/>
      <c r="K469" s="760"/>
      <c r="L469" s="761"/>
      <c r="M469" s="761"/>
      <c r="N469" s="761"/>
      <c r="O469" s="762"/>
      <c r="P469" s="322"/>
      <c r="Q469" s="199">
        <v>21</v>
      </c>
      <c r="X469" s="372">
        <f>IF(AND(COUNT(B456:B471&gt;0),OR(NOT(C469=""),NOT(D469=""))),1,0)</f>
        <v>0</v>
      </c>
      <c r="Y469" s="337">
        <f t="shared" si="78"/>
        <v>0</v>
      </c>
      <c r="Z469" s="337">
        <f t="shared" si="79"/>
        <v>0</v>
      </c>
      <c r="AA469" s="337">
        <f t="shared" si="80"/>
        <v>0</v>
      </c>
      <c r="AB469" s="337">
        <f t="shared" si="81"/>
        <v>0</v>
      </c>
      <c r="AC469" s="337">
        <f t="shared" si="82"/>
        <v>0</v>
      </c>
      <c r="AD469" s="337">
        <f t="shared" si="83"/>
        <v>0</v>
      </c>
    </row>
    <row r="470" spans="2:32" ht="21" customHeight="1" x14ac:dyDescent="0.3">
      <c r="B470" s="269"/>
      <c r="C470" s="341"/>
      <c r="D470" s="341"/>
      <c r="E470" s="215" t="str">
        <f t="shared" si="77"/>
        <v/>
      </c>
      <c r="F470" s="270"/>
      <c r="G470" s="271"/>
      <c r="H470" s="757"/>
      <c r="I470" s="758"/>
      <c r="J470" s="759"/>
      <c r="K470" s="760"/>
      <c r="L470" s="761"/>
      <c r="M470" s="761"/>
      <c r="N470" s="761"/>
      <c r="O470" s="762"/>
      <c r="P470" s="322"/>
      <c r="Q470" s="199">
        <v>21</v>
      </c>
      <c r="X470" s="372">
        <f>IF(AND(COUNT(B456:B471&gt;0),OR(NOT(C470=""),NOT(D470=""))),1,0)</f>
        <v>0</v>
      </c>
      <c r="Y470" s="337">
        <f t="shared" si="78"/>
        <v>0</v>
      </c>
      <c r="Z470" s="337">
        <f t="shared" si="79"/>
        <v>0</v>
      </c>
      <c r="AA470" s="337">
        <f t="shared" si="80"/>
        <v>0</v>
      </c>
      <c r="AB470" s="337">
        <f t="shared" si="81"/>
        <v>0</v>
      </c>
      <c r="AC470" s="337">
        <f t="shared" si="82"/>
        <v>0</v>
      </c>
      <c r="AD470" s="337">
        <f t="shared" si="83"/>
        <v>0</v>
      </c>
    </row>
    <row r="471" spans="2:32" ht="21" customHeight="1" thickBot="1" x14ac:dyDescent="0.35">
      <c r="B471" s="269"/>
      <c r="C471" s="341"/>
      <c r="D471" s="341"/>
      <c r="E471" s="215" t="str">
        <f t="shared" si="77"/>
        <v/>
      </c>
      <c r="F471" s="270"/>
      <c r="G471" s="271"/>
      <c r="H471" s="757"/>
      <c r="I471" s="758"/>
      <c r="J471" s="759"/>
      <c r="K471" s="760"/>
      <c r="L471" s="761"/>
      <c r="M471" s="761"/>
      <c r="N471" s="761"/>
      <c r="O471" s="762"/>
      <c r="P471" s="322"/>
      <c r="Q471" s="199">
        <v>21</v>
      </c>
      <c r="X471" s="373">
        <f>IF(AND(COUNT(B456:B471&gt;0),OR(NOT(C471=""),NOT(D471=""))),1,0)</f>
        <v>0</v>
      </c>
      <c r="Y471" s="374">
        <f t="shared" si="78"/>
        <v>0</v>
      </c>
      <c r="Z471" s="374">
        <f t="shared" si="79"/>
        <v>0</v>
      </c>
      <c r="AA471" s="374">
        <f t="shared" si="80"/>
        <v>0</v>
      </c>
      <c r="AB471" s="374">
        <f t="shared" si="81"/>
        <v>0</v>
      </c>
      <c r="AC471" s="374">
        <f t="shared" si="82"/>
        <v>0</v>
      </c>
      <c r="AD471" s="368">
        <f t="shared" si="83"/>
        <v>0</v>
      </c>
    </row>
    <row r="472" spans="2:32" ht="21" customHeight="1" thickBot="1" x14ac:dyDescent="0.35">
      <c r="B472" s="763" t="s">
        <v>65</v>
      </c>
      <c r="C472" s="764"/>
      <c r="D472" s="765"/>
      <c r="E472" s="215">
        <f>SUM(E456:E471)</f>
        <v>0.16666666666666669</v>
      </c>
      <c r="F472" s="216">
        <f>SUM(F456:F471)</f>
        <v>0</v>
      </c>
      <c r="G472" s="217">
        <f>SUM(G456:G471)</f>
        <v>0</v>
      </c>
      <c r="H472" s="766" t="str">
        <f>IF(Y475=100,"",VLOOKUP(Y474,AE456:AG462,3,FALSE))</f>
        <v/>
      </c>
      <c r="I472" s="767"/>
      <c r="J472" s="767"/>
      <c r="K472" s="403" t="str">
        <f>IF(Y475=100,"","in Zeile")</f>
        <v/>
      </c>
      <c r="L472" s="383" t="str">
        <f>IF(Y475=100,"",Y475)</f>
        <v/>
      </c>
      <c r="M472" s="381"/>
      <c r="N472" s="381"/>
      <c r="O472" s="382"/>
      <c r="P472" s="322"/>
      <c r="Q472" s="199">
        <v>21</v>
      </c>
      <c r="X472" s="375"/>
      <c r="Y472" s="376">
        <f>IF(ISNA(MATCH(2,Y456:Y471,0)),100,MATCH(2,Y456:Y471,0))</f>
        <v>100</v>
      </c>
      <c r="Z472" s="376">
        <f>IF(ISNA(MATCH(3,Z456:Z471,0)),100,MATCH(3,Z456:Z471,0))</f>
        <v>100</v>
      </c>
      <c r="AA472" s="376">
        <f>IF(ISNA(MATCH(4,AA456:AA471,0)),100,MATCH(4,AA456:AA471,0))</f>
        <v>100</v>
      </c>
      <c r="AB472" s="376">
        <f>IF(ISNA(MATCH(5,AB456:AB471,0)),100,MATCH(5,AB456:AB471,0))</f>
        <v>100</v>
      </c>
      <c r="AC472" s="377">
        <f>IF(ISNA(MATCH(6,AC456:AC471,0)),100,MATCH(6,AC456:AC471,0))</f>
        <v>100</v>
      </c>
    </row>
    <row r="473" spans="2:32" ht="8.1" customHeight="1" x14ac:dyDescent="0.3">
      <c r="Q473" s="199">
        <v>8</v>
      </c>
      <c r="X473" s="220">
        <v>1</v>
      </c>
      <c r="Y473" s="220">
        <v>2</v>
      </c>
      <c r="Z473" s="369">
        <v>3</v>
      </c>
      <c r="AA473" s="220">
        <v>4</v>
      </c>
      <c r="AB473" s="220">
        <v>5</v>
      </c>
      <c r="AC473" s="220">
        <v>6</v>
      </c>
    </row>
    <row r="474" spans="2:32" ht="16.2" customHeight="1" x14ac:dyDescent="0.3">
      <c r="B474" s="172" t="s">
        <v>8</v>
      </c>
      <c r="C474" s="179"/>
      <c r="D474" s="179"/>
      <c r="E474" s="179"/>
      <c r="F474" s="179"/>
      <c r="G474" s="180"/>
      <c r="H474" s="175"/>
      <c r="I474" s="742" t="s">
        <v>281</v>
      </c>
      <c r="J474" s="743"/>
      <c r="K474" s="743"/>
      <c r="L474" s="743"/>
      <c r="M474" s="743"/>
      <c r="N474" s="743"/>
      <c r="O474" s="185"/>
      <c r="P474" s="321"/>
      <c r="Q474" s="199">
        <v>16</v>
      </c>
      <c r="V474" s="746" t="s">
        <v>262</v>
      </c>
      <c r="W474" s="747"/>
      <c r="X474" s="747"/>
      <c r="Y474" s="378">
        <f>MATCH(SMALL(X472:AC472,1),X472:AC472,0)</f>
        <v>2</v>
      </c>
      <c r="Z474" s="748"/>
      <c r="AA474" s="749"/>
      <c r="AB474" s="369"/>
      <c r="AC474" s="369"/>
      <c r="AD474" s="369"/>
      <c r="AE474" s="369"/>
      <c r="AF474" s="369"/>
    </row>
    <row r="475" spans="2:32" ht="17.100000000000001" customHeight="1" x14ac:dyDescent="0.3">
      <c r="B475" s="167" t="str">
        <f>IF(ISNA(VLOOKUP(K450,R457:V464,4,FALSE)),"",VLOOKUP(K450,R457:V464,4,FALSE))</f>
        <v/>
      </c>
      <c r="C475" s="750" t="s">
        <v>9</v>
      </c>
      <c r="D475" s="750"/>
      <c r="E475" s="173">
        <f>IF('1 Deckblatt St 2023-05-03'!$R$57=5,VLOOKUP(K450,R457:V464,2,FALSE),0)</f>
        <v>0</v>
      </c>
      <c r="F475" s="174" t="s">
        <v>170</v>
      </c>
      <c r="G475" s="169">
        <f>(E472*24)*E475</f>
        <v>0</v>
      </c>
      <c r="H475" s="175"/>
      <c r="I475" s="744"/>
      <c r="J475" s="745"/>
      <c r="K475" s="745"/>
      <c r="L475" s="745"/>
      <c r="M475" s="745"/>
      <c r="N475" s="745"/>
      <c r="O475" s="186"/>
      <c r="P475" s="321"/>
      <c r="Q475" s="199">
        <v>17</v>
      </c>
      <c r="V475" s="751" t="s">
        <v>260</v>
      </c>
      <c r="W475" s="752"/>
      <c r="X475" s="752"/>
      <c r="Y475" s="379">
        <f>SMALL(Y472:AC472,1)</f>
        <v>100</v>
      </c>
      <c r="Z475" s="753" t="s">
        <v>261</v>
      </c>
      <c r="AA475" s="754"/>
      <c r="AB475" s="369"/>
      <c r="AC475" s="369"/>
      <c r="AD475" s="369"/>
      <c r="AE475" s="369"/>
      <c r="AF475" s="369"/>
    </row>
    <row r="476" spans="2:32" ht="17.100000000000001" customHeight="1" x14ac:dyDescent="0.3">
      <c r="B476" s="167" t="str">
        <f>IF(ISNA(VLOOKUP(K450,R457:V464,5,FALSE)),"",VLOOKUP(K450,R457:V464,5,FALSE))</f>
        <v/>
      </c>
      <c r="C476" s="755" t="s">
        <v>169</v>
      </c>
      <c r="D476" s="755"/>
      <c r="E476" s="173">
        <f>IF(ISNA(VLOOKUP(K450,R457:V464,3,FALSE)),0,VLOOKUP(K450,R457:V464,3,FALSE))</f>
        <v>0</v>
      </c>
      <c r="F476" s="174" t="s">
        <v>61</v>
      </c>
      <c r="G476" s="170">
        <f>F472*E476</f>
        <v>0</v>
      </c>
      <c r="H476" s="111"/>
      <c r="I476" s="744"/>
      <c r="J476" s="745"/>
      <c r="K476" s="745"/>
      <c r="L476" s="745"/>
      <c r="M476" s="745"/>
      <c r="N476" s="745"/>
      <c r="O476" s="186"/>
      <c r="P476" s="321"/>
      <c r="Q476" s="199">
        <v>17</v>
      </c>
      <c r="R476" s="371"/>
      <c r="S476" s="756"/>
      <c r="T476" s="756"/>
      <c r="U476" s="370"/>
    </row>
    <row r="477" spans="2:32" ht="17.100000000000001" customHeight="1" thickBot="1" x14ac:dyDescent="0.3">
      <c r="B477" s="168" t="str">
        <f>IF(ISNA(VLOOKUP(K450,R457:V464,4,FALSE)),"",'2 Kosten-Zusammenstellung'!W$13)</f>
        <v/>
      </c>
      <c r="C477" s="730" t="s">
        <v>159</v>
      </c>
      <c r="D477" s="730"/>
      <c r="E477" s="730"/>
      <c r="F477" s="730"/>
      <c r="G477" s="171">
        <f>IF(ISNA(VLOOKUP(K450,R457:V464,4,FALSE)),0,G472)</f>
        <v>0</v>
      </c>
      <c r="H477" s="111"/>
      <c r="I477" s="731"/>
      <c r="J477" s="732"/>
      <c r="K477" s="219"/>
      <c r="L477" s="734"/>
      <c r="M477" s="734"/>
      <c r="N477" s="734"/>
      <c r="O477" s="206"/>
      <c r="Q477" s="199">
        <v>17</v>
      </c>
    </row>
    <row r="478" spans="2:32" ht="16.2" customHeight="1" thickTop="1" x14ac:dyDescent="0.25">
      <c r="B478" s="181"/>
      <c r="C478" s="735" t="s">
        <v>7</v>
      </c>
      <c r="D478" s="735"/>
      <c r="E478" s="735"/>
      <c r="F478" s="735"/>
      <c r="G478" s="737">
        <f>SUM(G475:G477)</f>
        <v>0</v>
      </c>
      <c r="H478" s="111"/>
      <c r="I478" s="733"/>
      <c r="J478" s="732"/>
      <c r="K478" s="219"/>
      <c r="L478" s="734"/>
      <c r="M478" s="734"/>
      <c r="N478" s="734"/>
      <c r="O478" s="206"/>
      <c r="Q478" s="199">
        <v>16</v>
      </c>
    </row>
    <row r="479" spans="2:32" ht="14.1" customHeight="1" x14ac:dyDescent="0.3">
      <c r="B479" s="208"/>
      <c r="C479" s="736"/>
      <c r="D479" s="736"/>
      <c r="E479" s="736"/>
      <c r="F479" s="736"/>
      <c r="G479" s="738"/>
      <c r="H479" s="183"/>
      <c r="I479" s="739" t="s">
        <v>10</v>
      </c>
      <c r="J479" s="740"/>
      <c r="K479" s="328"/>
      <c r="L479" s="741" t="s">
        <v>11</v>
      </c>
      <c r="M479" s="741"/>
      <c r="N479" s="741"/>
      <c r="O479" s="205"/>
      <c r="Q479" s="199">
        <v>14</v>
      </c>
    </row>
    <row r="480" spans="2:32" ht="10.199999999999999" customHeight="1" thickBot="1" x14ac:dyDescent="0.35">
      <c r="B480" s="329"/>
      <c r="C480" s="329"/>
      <c r="D480" s="329"/>
      <c r="E480" s="329"/>
      <c r="F480" s="329"/>
      <c r="G480" s="329"/>
      <c r="H480" s="330"/>
      <c r="I480" s="331"/>
      <c r="J480" s="331"/>
      <c r="K480" s="332"/>
      <c r="L480" s="332"/>
      <c r="M480" s="332"/>
      <c r="N480" s="332"/>
      <c r="O480" s="333"/>
      <c r="Q480" s="199">
        <v>10</v>
      </c>
    </row>
    <row r="481" ht="21" customHeight="1" x14ac:dyDescent="0.3"/>
    <row r="482" ht="21" customHeight="1" x14ac:dyDescent="0.3"/>
    <row r="483" ht="21" customHeight="1" x14ac:dyDescent="0.3"/>
    <row r="484" ht="21" customHeight="1" x14ac:dyDescent="0.3"/>
    <row r="485" ht="21" customHeight="1" x14ac:dyDescent="0.3"/>
    <row r="486" ht="21" customHeight="1" x14ac:dyDescent="0.3"/>
    <row r="487" ht="21" customHeight="1" x14ac:dyDescent="0.3"/>
    <row r="488" ht="21" customHeight="1" x14ac:dyDescent="0.3"/>
    <row r="489" ht="21" customHeight="1" x14ac:dyDescent="0.3"/>
    <row r="490" ht="21" customHeight="1" x14ac:dyDescent="0.3"/>
    <row r="491" ht="21" customHeight="1" x14ac:dyDescent="0.3"/>
    <row r="492" ht="21" customHeight="1" x14ac:dyDescent="0.3"/>
    <row r="493" ht="21" customHeight="1" x14ac:dyDescent="0.3"/>
    <row r="494" ht="21" customHeight="1" x14ac:dyDescent="0.3"/>
    <row r="495" ht="21" customHeight="1" x14ac:dyDescent="0.3"/>
    <row r="496" ht="21" customHeight="1" x14ac:dyDescent="0.3"/>
    <row r="497" ht="21" customHeight="1" x14ac:dyDescent="0.3"/>
    <row r="498" ht="21" customHeight="1" x14ac:dyDescent="0.3"/>
    <row r="499" ht="21" customHeight="1" x14ac:dyDescent="0.3"/>
    <row r="500" ht="21" customHeight="1" x14ac:dyDescent="0.3"/>
    <row r="501" ht="21" customHeight="1" x14ac:dyDescent="0.3"/>
    <row r="502" ht="21" customHeight="1" x14ac:dyDescent="0.3"/>
    <row r="503" ht="21" customHeight="1" x14ac:dyDescent="0.3"/>
    <row r="504" ht="21" customHeight="1" x14ac:dyDescent="0.3"/>
    <row r="505" ht="21" customHeight="1" x14ac:dyDescent="0.3"/>
    <row r="506" ht="21" customHeight="1" x14ac:dyDescent="0.3"/>
    <row r="507" ht="21" customHeight="1" x14ac:dyDescent="0.3"/>
    <row r="508" ht="21" customHeight="1" x14ac:dyDescent="0.3"/>
    <row r="509" ht="21" customHeight="1" x14ac:dyDescent="0.3"/>
    <row r="510" ht="21" customHeight="1" x14ac:dyDescent="0.3"/>
  </sheetData>
  <sheetProtection selectLockedCells="1"/>
  <mergeCells count="936">
    <mergeCell ref="B3:L3"/>
    <mergeCell ref="M3:N3"/>
    <mergeCell ref="B4:C4"/>
    <mergeCell ref="D4:L4"/>
    <mergeCell ref="M4:N4"/>
    <mergeCell ref="B6:C6"/>
    <mergeCell ref="D6:E6"/>
    <mergeCell ref="G6:I6"/>
    <mergeCell ref="K6:L6"/>
    <mergeCell ref="H16:J16"/>
    <mergeCell ref="K16:O16"/>
    <mergeCell ref="H17:J17"/>
    <mergeCell ref="K17:O17"/>
    <mergeCell ref="H18:J18"/>
    <mergeCell ref="K18:O18"/>
    <mergeCell ref="B9:C9"/>
    <mergeCell ref="D9:G9"/>
    <mergeCell ref="B10:C10"/>
    <mergeCell ref="D10:G10"/>
    <mergeCell ref="K10:N10"/>
    <mergeCell ref="B13:B14"/>
    <mergeCell ref="C13:E13"/>
    <mergeCell ref="F13:G13"/>
    <mergeCell ref="H13:J15"/>
    <mergeCell ref="K13:O15"/>
    <mergeCell ref="H22:J22"/>
    <mergeCell ref="K22:O22"/>
    <mergeCell ref="H23:J23"/>
    <mergeCell ref="K23:O23"/>
    <mergeCell ref="H24:J24"/>
    <mergeCell ref="K24:O24"/>
    <mergeCell ref="H19:J19"/>
    <mergeCell ref="K19:O19"/>
    <mergeCell ref="H20:J20"/>
    <mergeCell ref="K20:O20"/>
    <mergeCell ref="H21:J21"/>
    <mergeCell ref="K21:O21"/>
    <mergeCell ref="H28:J28"/>
    <mergeCell ref="K28:O28"/>
    <mergeCell ref="H29:J29"/>
    <mergeCell ref="K29:O29"/>
    <mergeCell ref="H30:J30"/>
    <mergeCell ref="K30:O30"/>
    <mergeCell ref="H25:J25"/>
    <mergeCell ref="K25:O25"/>
    <mergeCell ref="H26:J26"/>
    <mergeCell ref="K26:O26"/>
    <mergeCell ref="H27:J27"/>
    <mergeCell ref="K27:O27"/>
    <mergeCell ref="C37:F37"/>
    <mergeCell ref="I37:J38"/>
    <mergeCell ref="L37:N38"/>
    <mergeCell ref="C38:F39"/>
    <mergeCell ref="G38:G39"/>
    <mergeCell ref="I39:J39"/>
    <mergeCell ref="L39:N39"/>
    <mergeCell ref="H31:J31"/>
    <mergeCell ref="K31:O31"/>
    <mergeCell ref="B32:D32"/>
    <mergeCell ref="I34:N36"/>
    <mergeCell ref="C35:D35"/>
    <mergeCell ref="C36:D36"/>
    <mergeCell ref="H32:J32"/>
    <mergeCell ref="B43:L43"/>
    <mergeCell ref="M43:N43"/>
    <mergeCell ref="B44:C44"/>
    <mergeCell ref="D44:L44"/>
    <mergeCell ref="M44:N44"/>
    <mergeCell ref="B46:C46"/>
    <mergeCell ref="D46:E46"/>
    <mergeCell ref="G46:I46"/>
    <mergeCell ref="K46:L46"/>
    <mergeCell ref="B49:C49"/>
    <mergeCell ref="D49:G49"/>
    <mergeCell ref="B50:C50"/>
    <mergeCell ref="D50:G50"/>
    <mergeCell ref="K50:N50"/>
    <mergeCell ref="B53:B54"/>
    <mergeCell ref="C53:E53"/>
    <mergeCell ref="F53:G53"/>
    <mergeCell ref="H53:J55"/>
    <mergeCell ref="K53:O55"/>
    <mergeCell ref="K60:O60"/>
    <mergeCell ref="H61:J61"/>
    <mergeCell ref="K61:O61"/>
    <mergeCell ref="U55:V55"/>
    <mergeCell ref="H56:J56"/>
    <mergeCell ref="K56:O56"/>
    <mergeCell ref="H57:J57"/>
    <mergeCell ref="K57:O57"/>
    <mergeCell ref="H58:J58"/>
    <mergeCell ref="K58:O58"/>
    <mergeCell ref="B72:D72"/>
    <mergeCell ref="H72:J72"/>
    <mergeCell ref="I74:N76"/>
    <mergeCell ref="C75:D75"/>
    <mergeCell ref="C76:D76"/>
    <mergeCell ref="H68:J68"/>
    <mergeCell ref="K68:O68"/>
    <mergeCell ref="H69:J69"/>
    <mergeCell ref="K69:O69"/>
    <mergeCell ref="H70:J70"/>
    <mergeCell ref="K70:O70"/>
    <mergeCell ref="AB3:AB14"/>
    <mergeCell ref="AE13:AG13"/>
    <mergeCell ref="AE15:AF15"/>
    <mergeCell ref="AC3:AC14"/>
    <mergeCell ref="AD3:AD14"/>
    <mergeCell ref="U15:V15"/>
    <mergeCell ref="L79:N79"/>
    <mergeCell ref="H71:J71"/>
    <mergeCell ref="K71:O71"/>
    <mergeCell ref="H65:J65"/>
    <mergeCell ref="K65:O65"/>
    <mergeCell ref="H66:J66"/>
    <mergeCell ref="K66:O66"/>
    <mergeCell ref="H67:J67"/>
    <mergeCell ref="K67:O67"/>
    <mergeCell ref="H62:J62"/>
    <mergeCell ref="K62:O62"/>
    <mergeCell ref="H63:J63"/>
    <mergeCell ref="K63:O63"/>
    <mergeCell ref="H64:J64"/>
    <mergeCell ref="K64:O64"/>
    <mergeCell ref="H59:J59"/>
    <mergeCell ref="K59:O59"/>
    <mergeCell ref="H60:J60"/>
    <mergeCell ref="Y3:Y14"/>
    <mergeCell ref="V35:X35"/>
    <mergeCell ref="V34:X34"/>
    <mergeCell ref="Z35:AA35"/>
    <mergeCell ref="Z34:AA34"/>
    <mergeCell ref="S36:T36"/>
    <mergeCell ref="X3:X14"/>
    <mergeCell ref="Z3:Z14"/>
    <mergeCell ref="AA3:AA14"/>
    <mergeCell ref="AD43:AD54"/>
    <mergeCell ref="AE53:AG53"/>
    <mergeCell ref="AE55:AF55"/>
    <mergeCell ref="V74:X74"/>
    <mergeCell ref="Z74:AA74"/>
    <mergeCell ref="V75:X75"/>
    <mergeCell ref="Z75:AA75"/>
    <mergeCell ref="X43:X54"/>
    <mergeCell ref="Y43:Y54"/>
    <mergeCell ref="Z43:Z54"/>
    <mergeCell ref="AA43:AA54"/>
    <mergeCell ref="AB43:AB54"/>
    <mergeCell ref="AC43:AC54"/>
    <mergeCell ref="S76:T76"/>
    <mergeCell ref="B83:L83"/>
    <mergeCell ref="M83:N83"/>
    <mergeCell ref="C77:F77"/>
    <mergeCell ref="I77:J78"/>
    <mergeCell ref="L77:N78"/>
    <mergeCell ref="C78:F79"/>
    <mergeCell ref="G78:G79"/>
    <mergeCell ref="I79:J79"/>
    <mergeCell ref="AE93:AG93"/>
    <mergeCell ref="U95:V95"/>
    <mergeCell ref="AE95:AF95"/>
    <mergeCell ref="AC83:AC94"/>
    <mergeCell ref="AD83:AD94"/>
    <mergeCell ref="B84:C84"/>
    <mergeCell ref="B86:C86"/>
    <mergeCell ref="D86:E86"/>
    <mergeCell ref="G86:I86"/>
    <mergeCell ref="D90:G90"/>
    <mergeCell ref="K93:O95"/>
    <mergeCell ref="Y83:Y94"/>
    <mergeCell ref="Z83:Z94"/>
    <mergeCell ref="K86:L86"/>
    <mergeCell ref="B89:C89"/>
    <mergeCell ref="D89:G89"/>
    <mergeCell ref="B90:C90"/>
    <mergeCell ref="B93:B94"/>
    <mergeCell ref="C93:E93"/>
    <mergeCell ref="F93:G93"/>
    <mergeCell ref="H93:J95"/>
    <mergeCell ref="H96:J96"/>
    <mergeCell ref="K96:O96"/>
    <mergeCell ref="H97:J97"/>
    <mergeCell ref="K97:O97"/>
    <mergeCell ref="AA83:AA94"/>
    <mergeCell ref="AB83:AB94"/>
    <mergeCell ref="D84:L84"/>
    <mergeCell ref="M84:N84"/>
    <mergeCell ref="K90:N90"/>
    <mergeCell ref="X83:X94"/>
    <mergeCell ref="H101:J101"/>
    <mergeCell ref="K101:O101"/>
    <mergeCell ref="H102:J102"/>
    <mergeCell ref="K102:O102"/>
    <mergeCell ref="H103:J103"/>
    <mergeCell ref="K103:O103"/>
    <mergeCell ref="H98:J98"/>
    <mergeCell ref="K98:O98"/>
    <mergeCell ref="H99:J99"/>
    <mergeCell ref="K99:O99"/>
    <mergeCell ref="H100:J100"/>
    <mergeCell ref="K100:O100"/>
    <mergeCell ref="H107:J107"/>
    <mergeCell ref="K107:O107"/>
    <mergeCell ref="H108:J108"/>
    <mergeCell ref="K108:O108"/>
    <mergeCell ref="H109:J109"/>
    <mergeCell ref="K109:O109"/>
    <mergeCell ref="H104:J104"/>
    <mergeCell ref="K104:O104"/>
    <mergeCell ref="H105:J105"/>
    <mergeCell ref="K105:O105"/>
    <mergeCell ref="H106:J106"/>
    <mergeCell ref="K106:O106"/>
    <mergeCell ref="Z114:AA114"/>
    <mergeCell ref="C115:D115"/>
    <mergeCell ref="V115:X115"/>
    <mergeCell ref="Z115:AA115"/>
    <mergeCell ref="C116:D116"/>
    <mergeCell ref="S116:T116"/>
    <mergeCell ref="H110:J110"/>
    <mergeCell ref="K110:O110"/>
    <mergeCell ref="H111:J111"/>
    <mergeCell ref="K111:O111"/>
    <mergeCell ref="B112:D112"/>
    <mergeCell ref="H112:J112"/>
    <mergeCell ref="C117:F117"/>
    <mergeCell ref="I117:J118"/>
    <mergeCell ref="L117:N118"/>
    <mergeCell ref="C118:F119"/>
    <mergeCell ref="G118:G119"/>
    <mergeCell ref="I119:J119"/>
    <mergeCell ref="L119:N119"/>
    <mergeCell ref="I114:N116"/>
    <mergeCell ref="V114:X114"/>
    <mergeCell ref="M124:N124"/>
    <mergeCell ref="B126:C126"/>
    <mergeCell ref="D126:E126"/>
    <mergeCell ref="G126:I126"/>
    <mergeCell ref="K126:L126"/>
    <mergeCell ref="B129:C129"/>
    <mergeCell ref="D129:G129"/>
    <mergeCell ref="B130:C130"/>
    <mergeCell ref="D130:G130"/>
    <mergeCell ref="AE133:AG133"/>
    <mergeCell ref="U135:V135"/>
    <mergeCell ref="AE135:AF135"/>
    <mergeCell ref="H136:J136"/>
    <mergeCell ref="K136:O136"/>
    <mergeCell ref="H137:J137"/>
    <mergeCell ref="K137:O137"/>
    <mergeCell ref="AB123:AB134"/>
    <mergeCell ref="AC123:AC134"/>
    <mergeCell ref="AD123:AD134"/>
    <mergeCell ref="K130:N130"/>
    <mergeCell ref="B123:L123"/>
    <mergeCell ref="M123:N123"/>
    <mergeCell ref="X123:X134"/>
    <mergeCell ref="Y123:Y134"/>
    <mergeCell ref="Z123:Z134"/>
    <mergeCell ref="AA123:AA134"/>
    <mergeCell ref="B133:B134"/>
    <mergeCell ref="C133:E133"/>
    <mergeCell ref="F133:G133"/>
    <mergeCell ref="H133:J135"/>
    <mergeCell ref="K133:O135"/>
    <mergeCell ref="B124:C124"/>
    <mergeCell ref="D124:L124"/>
    <mergeCell ref="H141:J141"/>
    <mergeCell ref="K141:O141"/>
    <mergeCell ref="H142:J142"/>
    <mergeCell ref="K142:O142"/>
    <mergeCell ref="H143:J143"/>
    <mergeCell ref="K143:O143"/>
    <mergeCell ref="H138:J138"/>
    <mergeCell ref="K138:O138"/>
    <mergeCell ref="H139:J139"/>
    <mergeCell ref="K139:O139"/>
    <mergeCell ref="H140:J140"/>
    <mergeCell ref="K140:O140"/>
    <mergeCell ref="H147:J147"/>
    <mergeCell ref="K147:O147"/>
    <mergeCell ref="H148:J148"/>
    <mergeCell ref="K148:O148"/>
    <mergeCell ref="H149:J149"/>
    <mergeCell ref="K149:O149"/>
    <mergeCell ref="H144:J144"/>
    <mergeCell ref="K144:O144"/>
    <mergeCell ref="H145:J145"/>
    <mergeCell ref="K145:O145"/>
    <mergeCell ref="H146:J146"/>
    <mergeCell ref="K146:O146"/>
    <mergeCell ref="Z154:AA154"/>
    <mergeCell ref="C155:D155"/>
    <mergeCell ref="V155:X155"/>
    <mergeCell ref="Z155:AA155"/>
    <mergeCell ref="C156:D156"/>
    <mergeCell ref="S156:T156"/>
    <mergeCell ref="H150:J150"/>
    <mergeCell ref="K150:O150"/>
    <mergeCell ref="H151:J151"/>
    <mergeCell ref="K151:O151"/>
    <mergeCell ref="B152:D152"/>
    <mergeCell ref="H152:J152"/>
    <mergeCell ref="C157:F157"/>
    <mergeCell ref="I157:J158"/>
    <mergeCell ref="L157:N158"/>
    <mergeCell ref="C158:F159"/>
    <mergeCell ref="G158:G159"/>
    <mergeCell ref="I159:J159"/>
    <mergeCell ref="L159:N159"/>
    <mergeCell ref="I154:N156"/>
    <mergeCell ref="V154:X154"/>
    <mergeCell ref="M164:N164"/>
    <mergeCell ref="B166:C166"/>
    <mergeCell ref="D166:E166"/>
    <mergeCell ref="G166:I166"/>
    <mergeCell ref="K166:L166"/>
    <mergeCell ref="B169:C169"/>
    <mergeCell ref="D169:G169"/>
    <mergeCell ref="B170:C170"/>
    <mergeCell ref="D170:G170"/>
    <mergeCell ref="AE173:AG173"/>
    <mergeCell ref="U175:V175"/>
    <mergeCell ref="AE175:AF175"/>
    <mergeCell ref="H176:J176"/>
    <mergeCell ref="K176:O176"/>
    <mergeCell ref="H177:J177"/>
    <mergeCell ref="K177:O177"/>
    <mergeCell ref="AB163:AB174"/>
    <mergeCell ref="AC163:AC174"/>
    <mergeCell ref="AD163:AD174"/>
    <mergeCell ref="K170:N170"/>
    <mergeCell ref="B163:L163"/>
    <mergeCell ref="M163:N163"/>
    <mergeCell ref="X163:X174"/>
    <mergeCell ref="Y163:Y174"/>
    <mergeCell ref="Z163:Z174"/>
    <mergeCell ref="AA163:AA174"/>
    <mergeCell ref="B173:B174"/>
    <mergeCell ref="C173:E173"/>
    <mergeCell ref="F173:G173"/>
    <mergeCell ref="H173:J175"/>
    <mergeCell ref="K173:O175"/>
    <mergeCell ref="B164:C164"/>
    <mergeCell ref="D164:L164"/>
    <mergeCell ref="H181:J181"/>
    <mergeCell ref="K181:O181"/>
    <mergeCell ref="H182:J182"/>
    <mergeCell ref="K182:O182"/>
    <mergeCell ref="H183:J183"/>
    <mergeCell ref="K183:O183"/>
    <mergeCell ref="H178:J178"/>
    <mergeCell ref="K178:O178"/>
    <mergeCell ref="H179:J179"/>
    <mergeCell ref="K179:O179"/>
    <mergeCell ref="H180:J180"/>
    <mergeCell ref="K180:O180"/>
    <mergeCell ref="H187:J187"/>
    <mergeCell ref="K187:O187"/>
    <mergeCell ref="H188:J188"/>
    <mergeCell ref="K188:O188"/>
    <mergeCell ref="H189:J189"/>
    <mergeCell ref="K189:O189"/>
    <mergeCell ref="H184:J184"/>
    <mergeCell ref="K184:O184"/>
    <mergeCell ref="H185:J185"/>
    <mergeCell ref="K185:O185"/>
    <mergeCell ref="H186:J186"/>
    <mergeCell ref="K186:O186"/>
    <mergeCell ref="Z194:AA194"/>
    <mergeCell ref="C195:D195"/>
    <mergeCell ref="V195:X195"/>
    <mergeCell ref="Z195:AA195"/>
    <mergeCell ref="C196:D196"/>
    <mergeCell ref="S196:T196"/>
    <mergeCell ref="H190:J190"/>
    <mergeCell ref="K190:O190"/>
    <mergeCell ref="H191:J191"/>
    <mergeCell ref="K191:O191"/>
    <mergeCell ref="B192:D192"/>
    <mergeCell ref="H192:J192"/>
    <mergeCell ref="C197:F197"/>
    <mergeCell ref="I197:J198"/>
    <mergeCell ref="L197:N198"/>
    <mergeCell ref="C198:F199"/>
    <mergeCell ref="G198:G199"/>
    <mergeCell ref="I199:J199"/>
    <mergeCell ref="L199:N199"/>
    <mergeCell ref="I194:N196"/>
    <mergeCell ref="V194:X194"/>
    <mergeCell ref="M204:N204"/>
    <mergeCell ref="B206:C206"/>
    <mergeCell ref="D206:E206"/>
    <mergeCell ref="G206:I206"/>
    <mergeCell ref="K206:L206"/>
    <mergeCell ref="B209:C209"/>
    <mergeCell ref="D209:G209"/>
    <mergeCell ref="B210:C210"/>
    <mergeCell ref="D210:G210"/>
    <mergeCell ref="AE213:AG213"/>
    <mergeCell ref="U215:V215"/>
    <mergeCell ref="AE215:AF215"/>
    <mergeCell ref="H216:J216"/>
    <mergeCell ref="K216:O216"/>
    <mergeCell ref="H217:J217"/>
    <mergeCell ref="K217:O217"/>
    <mergeCell ref="AB203:AB214"/>
    <mergeCell ref="AC203:AC214"/>
    <mergeCell ref="AD203:AD214"/>
    <mergeCell ref="K210:N210"/>
    <mergeCell ref="B203:L203"/>
    <mergeCell ref="M203:N203"/>
    <mergeCell ref="X203:X214"/>
    <mergeCell ref="Y203:Y214"/>
    <mergeCell ref="Z203:Z214"/>
    <mergeCell ref="AA203:AA214"/>
    <mergeCell ref="B213:B214"/>
    <mergeCell ref="C213:E213"/>
    <mergeCell ref="F213:G213"/>
    <mergeCell ref="H213:J215"/>
    <mergeCell ref="K213:O215"/>
    <mergeCell ref="B204:C204"/>
    <mergeCell ref="D204:L204"/>
    <mergeCell ref="H221:J221"/>
    <mergeCell ref="K221:O221"/>
    <mergeCell ref="H222:J222"/>
    <mergeCell ref="K222:O222"/>
    <mergeCell ref="H223:J223"/>
    <mergeCell ref="K223:O223"/>
    <mergeCell ref="H218:J218"/>
    <mergeCell ref="K218:O218"/>
    <mergeCell ref="H219:J219"/>
    <mergeCell ref="K219:O219"/>
    <mergeCell ref="H220:J220"/>
    <mergeCell ref="K220:O220"/>
    <mergeCell ref="H227:J227"/>
    <mergeCell ref="K227:O227"/>
    <mergeCell ref="H228:J228"/>
    <mergeCell ref="K228:O228"/>
    <mergeCell ref="H229:J229"/>
    <mergeCell ref="K229:O229"/>
    <mergeCell ref="H224:J224"/>
    <mergeCell ref="K224:O224"/>
    <mergeCell ref="H225:J225"/>
    <mergeCell ref="K225:O225"/>
    <mergeCell ref="H226:J226"/>
    <mergeCell ref="K226:O226"/>
    <mergeCell ref="Z234:AA234"/>
    <mergeCell ref="C235:D235"/>
    <mergeCell ref="V235:X235"/>
    <mergeCell ref="Z235:AA235"/>
    <mergeCell ref="C236:D236"/>
    <mergeCell ref="S236:T236"/>
    <mergeCell ref="H230:J230"/>
    <mergeCell ref="K230:O230"/>
    <mergeCell ref="H231:J231"/>
    <mergeCell ref="K231:O231"/>
    <mergeCell ref="B232:D232"/>
    <mergeCell ref="H232:J232"/>
    <mergeCell ref="C237:F237"/>
    <mergeCell ref="I237:J238"/>
    <mergeCell ref="L237:N238"/>
    <mergeCell ref="C238:F239"/>
    <mergeCell ref="G238:G239"/>
    <mergeCell ref="I239:J239"/>
    <mergeCell ref="L239:N239"/>
    <mergeCell ref="I234:N236"/>
    <mergeCell ref="V234:X234"/>
    <mergeCell ref="M244:N244"/>
    <mergeCell ref="B246:C246"/>
    <mergeCell ref="D246:E246"/>
    <mergeCell ref="G246:I246"/>
    <mergeCell ref="K246:L246"/>
    <mergeCell ref="B249:C249"/>
    <mergeCell ref="D249:G249"/>
    <mergeCell ref="B250:C250"/>
    <mergeCell ref="D250:G250"/>
    <mergeCell ref="AE253:AG253"/>
    <mergeCell ref="U255:V255"/>
    <mergeCell ref="AE255:AF255"/>
    <mergeCell ref="H256:J256"/>
    <mergeCell ref="K256:O256"/>
    <mergeCell ref="H257:J257"/>
    <mergeCell ref="K257:O257"/>
    <mergeCell ref="AB243:AB254"/>
    <mergeCell ref="AC243:AC254"/>
    <mergeCell ref="AD243:AD254"/>
    <mergeCell ref="K250:N250"/>
    <mergeCell ref="B243:L243"/>
    <mergeCell ref="M243:N243"/>
    <mergeCell ref="X243:X254"/>
    <mergeCell ref="Y243:Y254"/>
    <mergeCell ref="Z243:Z254"/>
    <mergeCell ref="AA243:AA254"/>
    <mergeCell ref="B253:B254"/>
    <mergeCell ref="C253:E253"/>
    <mergeCell ref="F253:G253"/>
    <mergeCell ref="H253:J255"/>
    <mergeCell ref="K253:O255"/>
    <mergeCell ref="B244:C244"/>
    <mergeCell ref="D244:L244"/>
    <mergeCell ref="H261:J261"/>
    <mergeCell ref="K261:O261"/>
    <mergeCell ref="H262:J262"/>
    <mergeCell ref="K262:O262"/>
    <mergeCell ref="H263:J263"/>
    <mergeCell ref="K263:O263"/>
    <mergeCell ref="H258:J258"/>
    <mergeCell ref="K258:O258"/>
    <mergeCell ref="H259:J259"/>
    <mergeCell ref="K259:O259"/>
    <mergeCell ref="H260:J260"/>
    <mergeCell ref="K260:O260"/>
    <mergeCell ref="H267:J267"/>
    <mergeCell ref="K267:O267"/>
    <mergeCell ref="H268:J268"/>
    <mergeCell ref="K268:O268"/>
    <mergeCell ref="H269:J269"/>
    <mergeCell ref="K269:O269"/>
    <mergeCell ref="H264:J264"/>
    <mergeCell ref="K264:O264"/>
    <mergeCell ref="H265:J265"/>
    <mergeCell ref="K265:O265"/>
    <mergeCell ref="H266:J266"/>
    <mergeCell ref="K266:O266"/>
    <mergeCell ref="Z274:AA274"/>
    <mergeCell ref="C275:D275"/>
    <mergeCell ref="V275:X275"/>
    <mergeCell ref="Z275:AA275"/>
    <mergeCell ref="C276:D276"/>
    <mergeCell ref="S276:T276"/>
    <mergeCell ref="H270:J270"/>
    <mergeCell ref="K270:O270"/>
    <mergeCell ref="H271:J271"/>
    <mergeCell ref="K271:O271"/>
    <mergeCell ref="B272:D272"/>
    <mergeCell ref="H272:J272"/>
    <mergeCell ref="C277:F277"/>
    <mergeCell ref="I277:J278"/>
    <mergeCell ref="L277:N278"/>
    <mergeCell ref="C278:F279"/>
    <mergeCell ref="G278:G279"/>
    <mergeCell ref="I279:J279"/>
    <mergeCell ref="L279:N279"/>
    <mergeCell ref="I274:N276"/>
    <mergeCell ref="V274:X274"/>
    <mergeCell ref="M284:N284"/>
    <mergeCell ref="B286:C286"/>
    <mergeCell ref="D286:E286"/>
    <mergeCell ref="G286:I286"/>
    <mergeCell ref="K286:L286"/>
    <mergeCell ref="B289:C289"/>
    <mergeCell ref="D289:G289"/>
    <mergeCell ref="B290:C290"/>
    <mergeCell ref="D290:G290"/>
    <mergeCell ref="AE293:AG293"/>
    <mergeCell ref="U295:V295"/>
    <mergeCell ref="AE295:AF295"/>
    <mergeCell ref="H296:J296"/>
    <mergeCell ref="K296:O296"/>
    <mergeCell ref="H297:J297"/>
    <mergeCell ref="K297:O297"/>
    <mergeCell ref="AB283:AB294"/>
    <mergeCell ref="AC283:AC294"/>
    <mergeCell ref="AD283:AD294"/>
    <mergeCell ref="K290:N290"/>
    <mergeCell ref="B283:L283"/>
    <mergeCell ref="M283:N283"/>
    <mergeCell ref="X283:X294"/>
    <mergeCell ref="Y283:Y294"/>
    <mergeCell ref="Z283:Z294"/>
    <mergeCell ref="AA283:AA294"/>
    <mergeCell ref="B293:B294"/>
    <mergeCell ref="C293:E293"/>
    <mergeCell ref="F293:G293"/>
    <mergeCell ref="H293:J295"/>
    <mergeCell ref="K293:O295"/>
    <mergeCell ref="B284:C284"/>
    <mergeCell ref="D284:L284"/>
    <mergeCell ref="H301:J301"/>
    <mergeCell ref="K301:O301"/>
    <mergeCell ref="H302:J302"/>
    <mergeCell ref="K302:O302"/>
    <mergeCell ref="H303:J303"/>
    <mergeCell ref="K303:O303"/>
    <mergeCell ref="H298:J298"/>
    <mergeCell ref="K298:O298"/>
    <mergeCell ref="H299:J299"/>
    <mergeCell ref="K299:O299"/>
    <mergeCell ref="H300:J300"/>
    <mergeCell ref="K300:O300"/>
    <mergeCell ref="H307:J307"/>
    <mergeCell ref="K307:O307"/>
    <mergeCell ref="H308:J308"/>
    <mergeCell ref="K308:O308"/>
    <mergeCell ref="H309:J309"/>
    <mergeCell ref="K309:O309"/>
    <mergeCell ref="H304:J304"/>
    <mergeCell ref="K304:O304"/>
    <mergeCell ref="H305:J305"/>
    <mergeCell ref="K305:O305"/>
    <mergeCell ref="H306:J306"/>
    <mergeCell ref="K306:O306"/>
    <mergeCell ref="Z314:AA314"/>
    <mergeCell ref="C315:D315"/>
    <mergeCell ref="V315:X315"/>
    <mergeCell ref="Z315:AA315"/>
    <mergeCell ref="C316:D316"/>
    <mergeCell ref="S316:T316"/>
    <mergeCell ref="H310:J310"/>
    <mergeCell ref="K310:O310"/>
    <mergeCell ref="H311:J311"/>
    <mergeCell ref="K311:O311"/>
    <mergeCell ref="B312:D312"/>
    <mergeCell ref="H312:J312"/>
    <mergeCell ref="C317:F317"/>
    <mergeCell ref="I317:J318"/>
    <mergeCell ref="L317:N318"/>
    <mergeCell ref="C318:F319"/>
    <mergeCell ref="G318:G319"/>
    <mergeCell ref="I319:J319"/>
    <mergeCell ref="L319:N319"/>
    <mergeCell ref="I314:N316"/>
    <mergeCell ref="V314:X314"/>
    <mergeCell ref="M324:N324"/>
    <mergeCell ref="B326:C326"/>
    <mergeCell ref="D326:E326"/>
    <mergeCell ref="G326:I326"/>
    <mergeCell ref="K326:L326"/>
    <mergeCell ref="B329:C329"/>
    <mergeCell ref="D329:G329"/>
    <mergeCell ref="B330:C330"/>
    <mergeCell ref="D330:G330"/>
    <mergeCell ref="AE333:AG333"/>
    <mergeCell ref="U335:V335"/>
    <mergeCell ref="AE335:AF335"/>
    <mergeCell ref="H336:J336"/>
    <mergeCell ref="K336:O336"/>
    <mergeCell ref="H337:J337"/>
    <mergeCell ref="K337:O337"/>
    <mergeCell ref="AB323:AB334"/>
    <mergeCell ref="AC323:AC334"/>
    <mergeCell ref="AD323:AD334"/>
    <mergeCell ref="K330:N330"/>
    <mergeCell ref="B323:L323"/>
    <mergeCell ref="M323:N323"/>
    <mergeCell ref="X323:X334"/>
    <mergeCell ref="Y323:Y334"/>
    <mergeCell ref="Z323:Z334"/>
    <mergeCell ref="AA323:AA334"/>
    <mergeCell ref="B333:B334"/>
    <mergeCell ref="C333:E333"/>
    <mergeCell ref="F333:G333"/>
    <mergeCell ref="H333:J335"/>
    <mergeCell ref="K333:O335"/>
    <mergeCell ref="B324:C324"/>
    <mergeCell ref="D324:L324"/>
    <mergeCell ref="H341:J341"/>
    <mergeCell ref="K341:O341"/>
    <mergeCell ref="H342:J342"/>
    <mergeCell ref="K342:O342"/>
    <mergeCell ref="H343:J343"/>
    <mergeCell ref="K343:O343"/>
    <mergeCell ref="H338:J338"/>
    <mergeCell ref="K338:O338"/>
    <mergeCell ref="H339:J339"/>
    <mergeCell ref="K339:O339"/>
    <mergeCell ref="H340:J340"/>
    <mergeCell ref="K340:O340"/>
    <mergeCell ref="H347:J347"/>
    <mergeCell ref="K347:O347"/>
    <mergeCell ref="H348:J348"/>
    <mergeCell ref="K348:O348"/>
    <mergeCell ref="H349:J349"/>
    <mergeCell ref="K349:O349"/>
    <mergeCell ref="H344:J344"/>
    <mergeCell ref="K344:O344"/>
    <mergeCell ref="H345:J345"/>
    <mergeCell ref="K345:O345"/>
    <mergeCell ref="H346:J346"/>
    <mergeCell ref="K346:O346"/>
    <mergeCell ref="Z354:AA354"/>
    <mergeCell ref="C355:D355"/>
    <mergeCell ref="V355:X355"/>
    <mergeCell ref="Z355:AA355"/>
    <mergeCell ref="C356:D356"/>
    <mergeCell ref="S356:T356"/>
    <mergeCell ref="H350:J350"/>
    <mergeCell ref="K350:O350"/>
    <mergeCell ref="H351:J351"/>
    <mergeCell ref="K351:O351"/>
    <mergeCell ref="B352:D352"/>
    <mergeCell ref="H352:J352"/>
    <mergeCell ref="C357:F357"/>
    <mergeCell ref="I357:J358"/>
    <mergeCell ref="L357:N358"/>
    <mergeCell ref="C358:F359"/>
    <mergeCell ref="G358:G359"/>
    <mergeCell ref="I359:J359"/>
    <mergeCell ref="L359:N359"/>
    <mergeCell ref="I354:N356"/>
    <mergeCell ref="V354:X354"/>
    <mergeCell ref="M364:N364"/>
    <mergeCell ref="B366:C366"/>
    <mergeCell ref="D366:E366"/>
    <mergeCell ref="G366:I366"/>
    <mergeCell ref="K366:L366"/>
    <mergeCell ref="B369:C369"/>
    <mergeCell ref="D369:G369"/>
    <mergeCell ref="B370:C370"/>
    <mergeCell ref="D370:G370"/>
    <mergeCell ref="AE373:AG373"/>
    <mergeCell ref="U375:V375"/>
    <mergeCell ref="AE375:AF375"/>
    <mergeCell ref="H376:J376"/>
    <mergeCell ref="K376:O376"/>
    <mergeCell ref="H377:J377"/>
    <mergeCell ref="K377:O377"/>
    <mergeCell ref="AB363:AB374"/>
    <mergeCell ref="AC363:AC374"/>
    <mergeCell ref="AD363:AD374"/>
    <mergeCell ref="K370:N370"/>
    <mergeCell ref="B363:L363"/>
    <mergeCell ref="M363:N363"/>
    <mergeCell ref="X363:X374"/>
    <mergeCell ref="Y363:Y374"/>
    <mergeCell ref="Z363:Z374"/>
    <mergeCell ref="AA363:AA374"/>
    <mergeCell ref="B373:B374"/>
    <mergeCell ref="C373:E373"/>
    <mergeCell ref="F373:G373"/>
    <mergeCell ref="H373:J375"/>
    <mergeCell ref="K373:O375"/>
    <mergeCell ref="B364:C364"/>
    <mergeCell ref="D364:L364"/>
    <mergeCell ref="H381:J381"/>
    <mergeCell ref="K381:O381"/>
    <mergeCell ref="H382:J382"/>
    <mergeCell ref="K382:O382"/>
    <mergeCell ref="H383:J383"/>
    <mergeCell ref="K383:O383"/>
    <mergeCell ref="H378:J378"/>
    <mergeCell ref="K378:O378"/>
    <mergeCell ref="H379:J379"/>
    <mergeCell ref="K379:O379"/>
    <mergeCell ref="H380:J380"/>
    <mergeCell ref="K380:O380"/>
    <mergeCell ref="H387:J387"/>
    <mergeCell ref="K387:O387"/>
    <mergeCell ref="H388:J388"/>
    <mergeCell ref="K388:O388"/>
    <mergeCell ref="H389:J389"/>
    <mergeCell ref="K389:O389"/>
    <mergeCell ref="H384:J384"/>
    <mergeCell ref="K384:O384"/>
    <mergeCell ref="H385:J385"/>
    <mergeCell ref="K385:O385"/>
    <mergeCell ref="H386:J386"/>
    <mergeCell ref="K386:O386"/>
    <mergeCell ref="Z394:AA394"/>
    <mergeCell ref="C395:D395"/>
    <mergeCell ref="V395:X395"/>
    <mergeCell ref="Z395:AA395"/>
    <mergeCell ref="C396:D396"/>
    <mergeCell ref="S396:T396"/>
    <mergeCell ref="H390:J390"/>
    <mergeCell ref="K390:O390"/>
    <mergeCell ref="H391:J391"/>
    <mergeCell ref="K391:O391"/>
    <mergeCell ref="B392:D392"/>
    <mergeCell ref="H392:J392"/>
    <mergeCell ref="C397:F397"/>
    <mergeCell ref="I397:J398"/>
    <mergeCell ref="L397:N398"/>
    <mergeCell ref="C398:F399"/>
    <mergeCell ref="G398:G399"/>
    <mergeCell ref="I399:J399"/>
    <mergeCell ref="L399:N399"/>
    <mergeCell ref="I394:N396"/>
    <mergeCell ref="V394:X394"/>
    <mergeCell ref="M404:N404"/>
    <mergeCell ref="B406:C406"/>
    <mergeCell ref="D406:E406"/>
    <mergeCell ref="G406:I406"/>
    <mergeCell ref="K406:L406"/>
    <mergeCell ref="B409:C409"/>
    <mergeCell ref="D409:G409"/>
    <mergeCell ref="B410:C410"/>
    <mergeCell ref="D410:G410"/>
    <mergeCell ref="AE413:AG413"/>
    <mergeCell ref="U415:V415"/>
    <mergeCell ref="AE415:AF415"/>
    <mergeCell ref="H416:J416"/>
    <mergeCell ref="K416:O416"/>
    <mergeCell ref="H417:J417"/>
    <mergeCell ref="K417:O417"/>
    <mergeCell ref="AB403:AB414"/>
    <mergeCell ref="AC403:AC414"/>
    <mergeCell ref="AD403:AD414"/>
    <mergeCell ref="K410:N410"/>
    <mergeCell ref="B403:L403"/>
    <mergeCell ref="M403:N403"/>
    <mergeCell ref="X403:X414"/>
    <mergeCell ref="Y403:Y414"/>
    <mergeCell ref="Z403:Z414"/>
    <mergeCell ref="AA403:AA414"/>
    <mergeCell ref="B413:B414"/>
    <mergeCell ref="C413:E413"/>
    <mergeCell ref="F413:G413"/>
    <mergeCell ref="H413:J415"/>
    <mergeCell ref="K413:O415"/>
    <mergeCell ref="B404:C404"/>
    <mergeCell ref="D404:L404"/>
    <mergeCell ref="H421:J421"/>
    <mergeCell ref="K421:O421"/>
    <mergeCell ref="H422:J422"/>
    <mergeCell ref="K422:O422"/>
    <mergeCell ref="H423:J423"/>
    <mergeCell ref="K423:O423"/>
    <mergeCell ref="H418:J418"/>
    <mergeCell ref="K418:O418"/>
    <mergeCell ref="H419:J419"/>
    <mergeCell ref="K419:O419"/>
    <mergeCell ref="H420:J420"/>
    <mergeCell ref="K420:O420"/>
    <mergeCell ref="H427:J427"/>
    <mergeCell ref="K427:O427"/>
    <mergeCell ref="H428:J428"/>
    <mergeCell ref="K428:O428"/>
    <mergeCell ref="H429:J429"/>
    <mergeCell ref="K429:O429"/>
    <mergeCell ref="H424:J424"/>
    <mergeCell ref="K424:O424"/>
    <mergeCell ref="H425:J425"/>
    <mergeCell ref="K425:O425"/>
    <mergeCell ref="H426:J426"/>
    <mergeCell ref="K426:O426"/>
    <mergeCell ref="Z434:AA434"/>
    <mergeCell ref="C435:D435"/>
    <mergeCell ref="V435:X435"/>
    <mergeCell ref="Z435:AA435"/>
    <mergeCell ref="C436:D436"/>
    <mergeCell ref="S436:T436"/>
    <mergeCell ref="H430:J430"/>
    <mergeCell ref="K430:O430"/>
    <mergeCell ref="H431:J431"/>
    <mergeCell ref="K431:O431"/>
    <mergeCell ref="B432:D432"/>
    <mergeCell ref="H432:J432"/>
    <mergeCell ref="C437:F437"/>
    <mergeCell ref="I437:J438"/>
    <mergeCell ref="L437:N438"/>
    <mergeCell ref="C438:F439"/>
    <mergeCell ref="G438:G439"/>
    <mergeCell ref="I439:J439"/>
    <mergeCell ref="L439:N439"/>
    <mergeCell ref="I434:N436"/>
    <mergeCell ref="V434:X434"/>
    <mergeCell ref="M444:N444"/>
    <mergeCell ref="B446:C446"/>
    <mergeCell ref="D446:E446"/>
    <mergeCell ref="G446:I446"/>
    <mergeCell ref="K446:L446"/>
    <mergeCell ref="B449:C449"/>
    <mergeCell ref="D449:G449"/>
    <mergeCell ref="B450:C450"/>
    <mergeCell ref="D450:G450"/>
    <mergeCell ref="AE453:AG453"/>
    <mergeCell ref="U455:V455"/>
    <mergeCell ref="AE455:AF455"/>
    <mergeCell ref="H456:J456"/>
    <mergeCell ref="K456:O456"/>
    <mergeCell ref="H457:J457"/>
    <mergeCell ref="K457:O457"/>
    <mergeCell ref="AB443:AB454"/>
    <mergeCell ref="AC443:AC454"/>
    <mergeCell ref="AD443:AD454"/>
    <mergeCell ref="K450:N450"/>
    <mergeCell ref="B443:L443"/>
    <mergeCell ref="M443:N443"/>
    <mergeCell ref="X443:X454"/>
    <mergeCell ref="Y443:Y454"/>
    <mergeCell ref="Z443:Z454"/>
    <mergeCell ref="AA443:AA454"/>
    <mergeCell ref="B453:B454"/>
    <mergeCell ref="C453:E453"/>
    <mergeCell ref="F453:G453"/>
    <mergeCell ref="H453:J455"/>
    <mergeCell ref="K453:O455"/>
    <mergeCell ref="B444:C444"/>
    <mergeCell ref="D444:L444"/>
    <mergeCell ref="H461:J461"/>
    <mergeCell ref="K461:O461"/>
    <mergeCell ref="H462:J462"/>
    <mergeCell ref="K462:O462"/>
    <mergeCell ref="H463:J463"/>
    <mergeCell ref="K463:O463"/>
    <mergeCell ref="H458:J458"/>
    <mergeCell ref="K458:O458"/>
    <mergeCell ref="H459:J459"/>
    <mergeCell ref="K459:O459"/>
    <mergeCell ref="H460:J460"/>
    <mergeCell ref="K460:O460"/>
    <mergeCell ref="H467:J467"/>
    <mergeCell ref="K467:O467"/>
    <mergeCell ref="H468:J468"/>
    <mergeCell ref="K468:O468"/>
    <mergeCell ref="H469:J469"/>
    <mergeCell ref="K469:O469"/>
    <mergeCell ref="H464:J464"/>
    <mergeCell ref="K464:O464"/>
    <mergeCell ref="H465:J465"/>
    <mergeCell ref="K465:O465"/>
    <mergeCell ref="H466:J466"/>
    <mergeCell ref="K466:O466"/>
    <mergeCell ref="Z474:AA474"/>
    <mergeCell ref="C475:D475"/>
    <mergeCell ref="V475:X475"/>
    <mergeCell ref="Z475:AA475"/>
    <mergeCell ref="C476:D476"/>
    <mergeCell ref="S476:T476"/>
    <mergeCell ref="H470:J470"/>
    <mergeCell ref="K470:O470"/>
    <mergeCell ref="H471:J471"/>
    <mergeCell ref="K471:O471"/>
    <mergeCell ref="B472:D472"/>
    <mergeCell ref="H472:J472"/>
    <mergeCell ref="C477:F477"/>
    <mergeCell ref="I477:J478"/>
    <mergeCell ref="L477:N478"/>
    <mergeCell ref="C478:F479"/>
    <mergeCell ref="G478:G479"/>
    <mergeCell ref="I479:J479"/>
    <mergeCell ref="L479:N479"/>
    <mergeCell ref="I474:N476"/>
    <mergeCell ref="V474:X474"/>
  </mergeCells>
  <conditionalFormatting sqref="E16:E31">
    <cfRule type="expression" dxfId="36" priority="63" stopIfTrue="1">
      <formula>AND(X16=1,OR(NOT(Z16=0),NOT(AA16=0),NOT(AB16=0)))</formula>
    </cfRule>
  </conditionalFormatting>
  <conditionalFormatting sqref="E56:E71">
    <cfRule type="expression" dxfId="35" priority="54" stopIfTrue="1">
      <formula>AND(X56=1,OR(NOT(Z56=0),NOT(AA56=0),NOT(AB56=0)))</formula>
    </cfRule>
  </conditionalFormatting>
  <conditionalFormatting sqref="E96:E111">
    <cfRule type="expression" dxfId="34" priority="51" stopIfTrue="1">
      <formula>AND(X96=1,OR(NOT(Z96=0),NOT(AA96=0),NOT(AB96=0)))</formula>
    </cfRule>
  </conditionalFormatting>
  <conditionalFormatting sqref="E136:E151">
    <cfRule type="expression" dxfId="33" priority="48" stopIfTrue="1">
      <formula>AND(X136=1,OR(NOT(Z136=0),NOT(AA136=0),NOT(AB136=0)))</formula>
    </cfRule>
  </conditionalFormatting>
  <conditionalFormatting sqref="E176:E191">
    <cfRule type="expression" dxfId="32" priority="45" stopIfTrue="1">
      <formula>AND(X176=1,OR(NOT(Z176=0),NOT(AA176=0),NOT(AB176=0)))</formula>
    </cfRule>
  </conditionalFormatting>
  <conditionalFormatting sqref="E216:E231">
    <cfRule type="expression" dxfId="31" priority="42" stopIfTrue="1">
      <formula>AND(X216=1,OR(NOT(Z216=0),NOT(AA216=0),NOT(AB216=0)))</formula>
    </cfRule>
  </conditionalFormatting>
  <conditionalFormatting sqref="E256:E271">
    <cfRule type="expression" dxfId="30" priority="39" stopIfTrue="1">
      <formula>AND(X256=1,OR(NOT(Z256=0),NOT(AA256=0),NOT(AB256=0)))</formula>
    </cfRule>
  </conditionalFormatting>
  <conditionalFormatting sqref="E296:E311">
    <cfRule type="expression" dxfId="29" priority="36" stopIfTrue="1">
      <formula>AND(X296=1,OR(NOT(Z296=0),NOT(AA296=0),NOT(AB296=0)))</formula>
    </cfRule>
  </conditionalFormatting>
  <conditionalFormatting sqref="E336:E351">
    <cfRule type="expression" dxfId="28" priority="33" stopIfTrue="1">
      <formula>AND(X336=1,OR(NOT(Z336=0),NOT(AA336=0),NOT(AB336=0)))</formula>
    </cfRule>
  </conditionalFormatting>
  <conditionalFormatting sqref="E376:E391">
    <cfRule type="expression" dxfId="27" priority="30" stopIfTrue="1">
      <formula>AND(X376=1,OR(NOT(Z376=0),NOT(AA376=0),NOT(AB376=0)))</formula>
    </cfRule>
  </conditionalFormatting>
  <conditionalFormatting sqref="E416:E431">
    <cfRule type="expression" dxfId="26" priority="27" stopIfTrue="1">
      <formula>AND(X416=1,OR(NOT(Z416=0),NOT(AA416=0),NOT(AB416=0)))</formula>
    </cfRule>
  </conditionalFormatting>
  <conditionalFormatting sqref="E456:E471">
    <cfRule type="expression" dxfId="25" priority="24" stopIfTrue="1">
      <formula>AND(X456=1,OR(NOT(Z456=0),NOT(AA456=0),NOT(AB456=0)))</formula>
    </cfRule>
  </conditionalFormatting>
  <conditionalFormatting sqref="G35:G37">
    <cfRule type="containsText" dxfId="24" priority="64" stopIfTrue="1" operator="containsText" text="Trainer ?">
      <formula>NOT(ISERROR(SEARCH("Trainer ?",G35)))</formula>
    </cfRule>
  </conditionalFormatting>
  <conditionalFormatting sqref="G75:G77">
    <cfRule type="containsText" dxfId="23" priority="11" stopIfTrue="1" operator="containsText" text="Trainer ?">
      <formula>NOT(ISERROR(SEARCH("Trainer ?",G75)))</formula>
    </cfRule>
  </conditionalFormatting>
  <conditionalFormatting sqref="G115:G117">
    <cfRule type="containsText" dxfId="22" priority="10" stopIfTrue="1" operator="containsText" text="Trainer ?">
      <formula>NOT(ISERROR(SEARCH("Trainer ?",G115)))</formula>
    </cfRule>
  </conditionalFormatting>
  <conditionalFormatting sqref="G155:G157">
    <cfRule type="containsText" dxfId="21" priority="9" stopIfTrue="1" operator="containsText" text="Trainer ?">
      <formula>NOT(ISERROR(SEARCH("Trainer ?",G155)))</formula>
    </cfRule>
  </conditionalFormatting>
  <conditionalFormatting sqref="G195:G197">
    <cfRule type="containsText" dxfId="20" priority="8" stopIfTrue="1" operator="containsText" text="Trainer ?">
      <formula>NOT(ISERROR(SEARCH("Trainer ?",G195)))</formula>
    </cfRule>
  </conditionalFormatting>
  <conditionalFormatting sqref="G235:G237">
    <cfRule type="containsText" dxfId="19" priority="7" stopIfTrue="1" operator="containsText" text="Trainer ?">
      <formula>NOT(ISERROR(SEARCH("Trainer ?",G235)))</formula>
    </cfRule>
  </conditionalFormatting>
  <conditionalFormatting sqref="G275:G277">
    <cfRule type="containsText" dxfId="18" priority="6" stopIfTrue="1" operator="containsText" text="Trainer ?">
      <formula>NOT(ISERROR(SEARCH("Trainer ?",G275)))</formula>
    </cfRule>
  </conditionalFormatting>
  <conditionalFormatting sqref="G315:G317">
    <cfRule type="containsText" dxfId="17" priority="5" stopIfTrue="1" operator="containsText" text="Trainer ?">
      <formula>NOT(ISERROR(SEARCH("Trainer ?",G315)))</formula>
    </cfRule>
  </conditionalFormatting>
  <conditionalFormatting sqref="G355:G357">
    <cfRule type="containsText" dxfId="16" priority="4" stopIfTrue="1" operator="containsText" text="Trainer ?">
      <formula>NOT(ISERROR(SEARCH("Trainer ?",G355)))</formula>
    </cfRule>
  </conditionalFormatting>
  <conditionalFormatting sqref="G395:G397">
    <cfRule type="containsText" dxfId="15" priority="3" stopIfTrue="1" operator="containsText" text="Trainer ?">
      <formula>NOT(ISERROR(SEARCH("Trainer ?",G395)))</formula>
    </cfRule>
  </conditionalFormatting>
  <conditionalFormatting sqref="G435:G437">
    <cfRule type="containsText" dxfId="14" priority="2" stopIfTrue="1" operator="containsText" text="Trainer ?">
      <formula>NOT(ISERROR(SEARCH("Trainer ?",G435)))</formula>
    </cfRule>
  </conditionalFormatting>
  <conditionalFormatting sqref="G475:G477">
    <cfRule type="containsText" dxfId="13" priority="1" stopIfTrue="1" operator="containsText" text="Trainer ?">
      <formula>NOT(ISERROR(SEARCH("Trainer ?",G475)))</formula>
    </cfRule>
  </conditionalFormatting>
  <conditionalFormatting sqref="H36:H38">
    <cfRule type="containsText" dxfId="12" priority="65" stopIfTrue="1" operator="containsText" text="Trainer ?">
      <formula>NOT(ISERROR(SEARCH("Trainer ?",H36)))</formula>
    </cfRule>
  </conditionalFormatting>
  <conditionalFormatting sqref="H76:H78">
    <cfRule type="containsText" dxfId="11" priority="56" stopIfTrue="1" operator="containsText" text="Trainer ?">
      <formula>NOT(ISERROR(SEARCH("Trainer ?",H76)))</formula>
    </cfRule>
  </conditionalFormatting>
  <conditionalFormatting sqref="H116:H118">
    <cfRule type="containsText" dxfId="10" priority="53" stopIfTrue="1" operator="containsText" text="Trainer ?">
      <formula>NOT(ISERROR(SEARCH("Trainer ?",H116)))</formula>
    </cfRule>
  </conditionalFormatting>
  <conditionalFormatting sqref="H156:H158">
    <cfRule type="containsText" dxfId="9" priority="50" stopIfTrue="1" operator="containsText" text="Trainer ?">
      <formula>NOT(ISERROR(SEARCH("Trainer ?",H156)))</formula>
    </cfRule>
  </conditionalFormatting>
  <conditionalFormatting sqref="H196:H198">
    <cfRule type="containsText" dxfId="8" priority="47" stopIfTrue="1" operator="containsText" text="Trainer ?">
      <formula>NOT(ISERROR(SEARCH("Trainer ?",H196)))</formula>
    </cfRule>
  </conditionalFormatting>
  <conditionalFormatting sqref="H236:H238">
    <cfRule type="containsText" dxfId="7" priority="44" stopIfTrue="1" operator="containsText" text="Trainer ?">
      <formula>NOT(ISERROR(SEARCH("Trainer ?",H236)))</formula>
    </cfRule>
  </conditionalFormatting>
  <conditionalFormatting sqref="H276:H278">
    <cfRule type="containsText" dxfId="6" priority="41" stopIfTrue="1" operator="containsText" text="Trainer ?">
      <formula>NOT(ISERROR(SEARCH("Trainer ?",H276)))</formula>
    </cfRule>
  </conditionalFormatting>
  <conditionalFormatting sqref="H316:H318">
    <cfRule type="containsText" dxfId="5" priority="38" stopIfTrue="1" operator="containsText" text="Trainer ?">
      <formula>NOT(ISERROR(SEARCH("Trainer ?",H316)))</formula>
    </cfRule>
  </conditionalFormatting>
  <conditionalFormatting sqref="H356:H358">
    <cfRule type="containsText" dxfId="4" priority="35" stopIfTrue="1" operator="containsText" text="Trainer ?">
      <formula>NOT(ISERROR(SEARCH("Trainer ?",H356)))</formula>
    </cfRule>
  </conditionalFormatting>
  <conditionalFormatting sqref="H396:H398">
    <cfRule type="containsText" dxfId="3" priority="32" stopIfTrue="1" operator="containsText" text="Trainer ?">
      <formula>NOT(ISERROR(SEARCH("Trainer ?",H396)))</formula>
    </cfRule>
  </conditionalFormatting>
  <conditionalFormatting sqref="H436:H438">
    <cfRule type="containsText" dxfId="2" priority="29" stopIfTrue="1" operator="containsText" text="Trainer ?">
      <formula>NOT(ISERROR(SEARCH("Trainer ?",H436)))</formula>
    </cfRule>
  </conditionalFormatting>
  <conditionalFormatting sqref="H476:H478">
    <cfRule type="containsText" dxfId="1" priority="26" stopIfTrue="1" operator="containsText" text="Trainer ?">
      <formula>NOT(ISERROR(SEARCH("Trainer ?",H476)))</formula>
    </cfRule>
  </conditionalFormatting>
  <dataValidations count="2">
    <dataValidation type="list" allowBlank="1" showInputMessage="1" showErrorMessage="1" errorTitle="Fehleingabe:" error="nur aus Drop-Down-Liste möglich" promptTitle="Eingabe:" prompt="aus Drop-Down-Liste auswählen &gt;&gt; auf Dreieck klicken" sqref="O6:P6 O46:P46 O86:P86 O126:P126 O166:P166 O206:P206 O246:P246 O286:P286 O326:P326 O366:P366 O406:P406 O446:P446" xr:uid="{00000000-0002-0000-0200-000000000000}">
      <formula1>#REF!</formula1>
    </dataValidation>
    <dataValidation type="custom" errorStyle="information" operator="greaterThan" allowBlank="1" showInputMessage="1" showErrorMessage="1" errorTitle="Falsches Datum" error="Stimmt das Datum?_x000a_Format sollte sein und das Jahr das aktuelle:_x000a_TT.MM.JJ_x000a_TT.MM.JJJJ_x000a_TT.MM = TT.MM.akt.Jahr" sqref="B16:B31 B56:B71 B96:B111 B136:B151 B176:B191 B216:B231 B256:B271 B296:B311 B336:B351 B376:B391 B416:B431 B456:B471" xr:uid="{00000000-0002-0000-0200-000001000000}">
      <formula1>AND(B16&gt;TODAY()-1460,B16&lt;TODAY()+365)</formula1>
    </dataValidation>
  </dataValidations>
  <printOptions horizontalCentered="1" verticalCentered="1"/>
  <pageMargins left="0.78740157480314965" right="0.39370078740157483" top="0.19685039370078741" bottom="0.19685039370078741" header="0" footer="0"/>
  <pageSetup paperSize="9" scale="61" fitToHeight="6" orientation="portrait" horizontalDpi="300" verticalDpi="300" r:id="rId1"/>
  <rowBreaks count="5" manualBreakCount="5">
    <brk id="80" min="1" max="14" man="1"/>
    <brk id="160" min="1" max="14" man="1"/>
    <brk id="240" min="1" max="14" man="1"/>
    <brk id="320" min="1" max="14" man="1"/>
    <brk id="400" min="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>
    <tabColor rgb="FF92D050"/>
    <pageSetUpPr fitToPage="1"/>
  </sheetPr>
  <dimension ref="B1:W353"/>
  <sheetViews>
    <sheetView showGridLines="0" view="pageBreakPreview" zoomScale="60" zoomScaleNormal="100" workbookViewId="0">
      <selection activeCell="E22" sqref="E22"/>
    </sheetView>
  </sheetViews>
  <sheetFormatPr baseColWidth="10" defaultColWidth="7.6640625" defaultRowHeight="18" customHeight="1" x14ac:dyDescent="0.3"/>
  <cols>
    <col min="1" max="1" width="2.44140625" style="1" customWidth="1"/>
    <col min="2" max="2" width="4.6640625" style="8" customWidth="1"/>
    <col min="3" max="3" width="23.6640625" style="17" customWidth="1"/>
    <col min="4" max="4" width="22.6640625" style="17" customWidth="1"/>
    <col min="5" max="5" width="5.6640625" style="8" customWidth="1"/>
    <col min="6" max="6" width="6.33203125" style="8" customWidth="1"/>
    <col min="7" max="7" width="24.6640625" style="8" customWidth="1"/>
    <col min="8" max="8" width="1.6640625" style="8" customWidth="1"/>
    <col min="9" max="9" width="4.6640625" style="8" customWidth="1"/>
    <col min="10" max="10" width="23.6640625" style="8" customWidth="1"/>
    <col min="11" max="11" width="22.6640625" style="8" customWidth="1"/>
    <col min="12" max="12" width="5.6640625" style="8" customWidth="1"/>
    <col min="13" max="13" width="6.33203125" style="8" customWidth="1"/>
    <col min="14" max="14" width="22.6640625" style="1" customWidth="1"/>
    <col min="15" max="15" width="2.6640625" style="1" customWidth="1"/>
    <col min="16" max="16" width="5.44140625" style="6" bestFit="1" customWidth="1"/>
    <col min="17" max="18" width="7.6640625" style="1" customWidth="1"/>
    <col min="19" max="19" width="7.6640625" style="19" customWidth="1"/>
    <col min="20" max="20" width="7.6640625" style="1" customWidth="1"/>
    <col min="21" max="21" width="7.6640625" style="4" customWidth="1"/>
    <col min="22" max="23" width="7.6640625" style="1" customWidth="1"/>
    <col min="24" max="16384" width="7.6640625" style="1"/>
  </cols>
  <sheetData>
    <row r="1" spans="2:21" ht="8.1" customHeight="1" x14ac:dyDescent="0.3">
      <c r="B1" s="17"/>
      <c r="E1" s="17"/>
      <c r="F1" s="17"/>
      <c r="G1" s="17"/>
      <c r="H1" s="17"/>
      <c r="I1" s="17"/>
      <c r="J1" s="17"/>
      <c r="K1" s="17"/>
      <c r="L1" s="17"/>
      <c r="M1" s="17"/>
      <c r="N1" s="2"/>
      <c r="O1" s="8"/>
    </row>
    <row r="2" spans="2:21" ht="10.199999999999999" customHeight="1" x14ac:dyDescent="0.3">
      <c r="B2" s="155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6"/>
      <c r="N2" s="157"/>
      <c r="O2" s="158"/>
    </row>
    <row r="3" spans="2:21" ht="38.1" customHeight="1" x14ac:dyDescent="0.3">
      <c r="B3" s="825" t="s">
        <v>0</v>
      </c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7"/>
      <c r="N3" s="222" t="str">
        <f>IF(Kostenstelle="","",Kostenstelle)</f>
        <v/>
      </c>
      <c r="O3" s="38"/>
    </row>
    <row r="4" spans="2:21" ht="20.100000000000001" customHeight="1" x14ac:dyDescent="0.3">
      <c r="B4" s="828" t="s">
        <v>97</v>
      </c>
      <c r="C4" s="829"/>
      <c r="D4" s="829"/>
      <c r="E4" s="830" t="str">
        <f>IF(Lehrgang="","",Lehrgang)</f>
        <v/>
      </c>
      <c r="F4" s="830"/>
      <c r="G4" s="830"/>
      <c r="H4" s="830"/>
      <c r="I4" s="830"/>
      <c r="J4" s="830"/>
      <c r="K4" s="830"/>
      <c r="L4" s="830"/>
      <c r="M4" s="831"/>
      <c r="N4" s="351" t="s">
        <v>1</v>
      </c>
      <c r="O4" s="38"/>
    </row>
    <row r="5" spans="2:21" ht="10.199999999999999" customHeight="1" x14ac:dyDescent="0.3">
      <c r="B5" s="143"/>
      <c r="C5" s="144"/>
      <c r="D5" s="144"/>
      <c r="E5" s="144"/>
      <c r="F5" s="144"/>
      <c r="G5" s="150"/>
      <c r="H5" s="144"/>
      <c r="I5" s="150"/>
      <c r="J5" s="144"/>
      <c r="K5" s="144"/>
      <c r="L5" s="144"/>
      <c r="M5" s="145"/>
      <c r="N5" s="143"/>
      <c r="O5" s="145"/>
    </row>
    <row r="6" spans="2:21" s="3" customFormat="1" ht="10.199999999999999" customHeight="1" x14ac:dyDescent="0.3">
      <c r="B6" s="129"/>
      <c r="C6" s="130"/>
      <c r="D6" s="130"/>
      <c r="E6" s="130"/>
      <c r="F6" s="130"/>
      <c r="G6" s="151"/>
      <c r="H6" s="130"/>
      <c r="I6" s="151"/>
      <c r="J6" s="130"/>
      <c r="K6" s="130"/>
      <c r="L6" s="130"/>
      <c r="M6" s="130"/>
      <c r="N6" s="130"/>
      <c r="O6" s="64"/>
      <c r="P6" s="6"/>
      <c r="S6" s="20"/>
      <c r="U6" s="15"/>
    </row>
    <row r="7" spans="2:21" s="27" customFormat="1" ht="26.1" customHeight="1" x14ac:dyDescent="0.3">
      <c r="B7" s="832" t="s">
        <v>127</v>
      </c>
      <c r="C7" s="833"/>
      <c r="D7" s="833"/>
      <c r="E7" s="48" t="s">
        <v>14</v>
      </c>
      <c r="F7" s="835" t="str">
        <f>IF(Ort="","",Ort)</f>
        <v/>
      </c>
      <c r="G7" s="835"/>
      <c r="H7" s="835"/>
      <c r="I7" s="835"/>
      <c r="J7" s="191" t="s">
        <v>186</v>
      </c>
      <c r="K7" s="193" t="str">
        <f>IF(Datum_vom="","",Datum_vom)</f>
        <v/>
      </c>
      <c r="L7" s="192" t="s">
        <v>187</v>
      </c>
      <c r="M7" s="836" t="str">
        <f>IF(Datum_bis="","",Datum_bis)</f>
        <v/>
      </c>
      <c r="N7" s="836"/>
      <c r="O7" s="837"/>
      <c r="P7" s="23"/>
      <c r="S7" s="28"/>
      <c r="U7" s="29"/>
    </row>
    <row r="8" spans="2:21" s="12" customFormat="1" ht="14.1" customHeight="1" x14ac:dyDescent="0.3">
      <c r="B8" s="142"/>
      <c r="C8" s="142"/>
      <c r="D8" s="142"/>
      <c r="E8" s="838" t="s">
        <v>129</v>
      </c>
      <c r="F8" s="839"/>
      <c r="G8" s="131"/>
      <c r="H8" s="152"/>
      <c r="I8" s="149"/>
      <c r="J8" s="142"/>
      <c r="K8" s="142"/>
      <c r="L8" s="838" t="s">
        <v>129</v>
      </c>
      <c r="M8" s="844"/>
      <c r="N8" s="838"/>
      <c r="O8" s="844"/>
      <c r="P8" s="23"/>
      <c r="S8" s="30"/>
      <c r="U8" s="31"/>
    </row>
    <row r="9" spans="2:21" s="12" customFormat="1" ht="14.1" customHeight="1" x14ac:dyDescent="0.3">
      <c r="B9" s="842" t="s">
        <v>60</v>
      </c>
      <c r="C9" s="842" t="s">
        <v>17</v>
      </c>
      <c r="D9" s="842" t="s">
        <v>18</v>
      </c>
      <c r="E9" s="840" t="s">
        <v>128</v>
      </c>
      <c r="F9" s="841"/>
      <c r="G9" s="840" t="s">
        <v>86</v>
      </c>
      <c r="H9" s="35"/>
      <c r="I9" s="841" t="s">
        <v>60</v>
      </c>
      <c r="J9" s="842" t="s">
        <v>17</v>
      </c>
      <c r="K9" s="842" t="s">
        <v>18</v>
      </c>
      <c r="L9" s="840" t="s">
        <v>128</v>
      </c>
      <c r="M9" s="841"/>
      <c r="N9" s="840" t="s">
        <v>86</v>
      </c>
      <c r="O9" s="841"/>
      <c r="P9" s="23"/>
      <c r="S9" s="30"/>
      <c r="U9" s="31"/>
    </row>
    <row r="10" spans="2:21" s="12" customFormat="1" ht="14.1" customHeight="1" x14ac:dyDescent="0.3">
      <c r="B10" s="843"/>
      <c r="C10" s="843"/>
      <c r="D10" s="843"/>
      <c r="E10" s="35" t="s">
        <v>126</v>
      </c>
      <c r="F10" s="35" t="s">
        <v>59</v>
      </c>
      <c r="G10" s="845"/>
      <c r="H10" s="153"/>
      <c r="I10" s="846"/>
      <c r="J10" s="843"/>
      <c r="K10" s="843"/>
      <c r="L10" s="36" t="s">
        <v>126</v>
      </c>
      <c r="M10" s="36" t="s">
        <v>59</v>
      </c>
      <c r="N10" s="845"/>
      <c r="O10" s="846"/>
      <c r="P10" s="23"/>
      <c r="S10" s="30"/>
      <c r="U10" s="31"/>
    </row>
    <row r="11" spans="2:21" s="3" customFormat="1" ht="22.2" customHeight="1" x14ac:dyDescent="0.3">
      <c r="B11" s="16">
        <v>1</v>
      </c>
      <c r="C11" s="41" t="str">
        <f>IF('1 Deckblatt St 2023-05-03'!F24="","",CONCATENATE('1 Deckblatt St 2023-05-03'!F24,", ",'1 Deckblatt St 2023-05-03'!G24))</f>
        <v/>
      </c>
      <c r="D11" s="41" t="str">
        <f>IF('1 Deckblatt St 2023-05-03'!H24="","",'1 Deckblatt St 2023-05-03'!H24)</f>
        <v/>
      </c>
      <c r="E11" s="161"/>
      <c r="F11" s="11" t="str">
        <f>IF(AND(NOT(C11=""),(NOT(E11=""))),('2 Kosten-Zusammenstellung'!$O$43)*E11,"")</f>
        <v/>
      </c>
      <c r="G11" s="406" t="str">
        <f>IF(AND(C11="",NOT(E11="")),"Name Spieler fehlt (Blatt 1)",IF(AND(NOT(C11=""),E11=""),"Anzahl Tage fehlt",""))</f>
        <v/>
      </c>
      <c r="H11" s="154"/>
      <c r="I11" s="148">
        <v>21</v>
      </c>
      <c r="J11" s="41" t="str">
        <f>IF('1 Deckblatt St 2023-05-03'!K24="","",CONCATENATE('1 Deckblatt St 2023-05-03'!K24,", ",'1 Deckblatt St 2023-05-03'!L24))</f>
        <v/>
      </c>
      <c r="K11" s="41" t="str">
        <f>IF('1 Deckblatt St 2023-05-03'!M24="","",'1 Deckblatt St 2023-05-03'!M24)</f>
        <v/>
      </c>
      <c r="L11" s="161"/>
      <c r="M11" s="42" t="str">
        <f>IF(AND(NOT(J11=""),(NOT(L11=""))),('2 Kosten-Zusammenstellung'!$O$43)*L11,"")</f>
        <v/>
      </c>
      <c r="N11" s="834" t="str">
        <f>IF(AND(J11="",NOT(L11="")),"Name Spieler fehlt (Blatt 1)",IF(AND(NOT(J11=""),L11=""),"Anzahl Tage fehlt",""))</f>
        <v/>
      </c>
      <c r="O11" s="834" t="str">
        <f>IF(AND(K11="",NOT(M11="")),"Name Spieler fehlt (Blatt 1)",IF(AND(NOT(K11=""),M11=""),"Anzahl Tage fehlt",""))</f>
        <v/>
      </c>
      <c r="P11" s="6"/>
      <c r="S11" s="25"/>
      <c r="U11" s="15"/>
    </row>
    <row r="12" spans="2:21" s="3" customFormat="1" ht="22.2" customHeight="1" x14ac:dyDescent="0.3">
      <c r="B12" s="16">
        <v>2</v>
      </c>
      <c r="C12" s="41" t="str">
        <f>IF('1 Deckblatt St 2023-05-03'!F25="","",CONCATENATE('1 Deckblatt St 2023-05-03'!F25,", ",'1 Deckblatt St 2023-05-03'!G25))</f>
        <v/>
      </c>
      <c r="D12" s="41" t="str">
        <f>IF('1 Deckblatt St 2023-05-03'!H25="","",'1 Deckblatt St 2023-05-03'!H25)</f>
        <v/>
      </c>
      <c r="E12" s="161"/>
      <c r="F12" s="11" t="str">
        <f>IF(AND(NOT(C12=""),(NOT(E12=""))),('2 Kosten-Zusammenstellung'!$O$43)*E12,"")</f>
        <v/>
      </c>
      <c r="G12" s="406" t="str">
        <f t="shared" ref="G12:G30" si="0">IF(AND(C12="",NOT(E12="")),"Name Spieler fehlt (Blatt 1)",IF(AND(NOT(C12=""),E12=""),"Anzahl Tage fehlt",""))</f>
        <v/>
      </c>
      <c r="H12" s="154"/>
      <c r="I12" s="148">
        <v>22</v>
      </c>
      <c r="J12" s="41" t="str">
        <f>IF('1 Deckblatt St 2023-05-03'!K25="","",CONCATENATE('1 Deckblatt St 2023-05-03'!K25,", ",'1 Deckblatt St 2023-05-03'!L25))</f>
        <v/>
      </c>
      <c r="K12" s="41" t="str">
        <f>IF('1 Deckblatt St 2023-05-03'!M25="","",'1 Deckblatt St 2023-05-03'!M25)</f>
        <v/>
      </c>
      <c r="L12" s="161"/>
      <c r="M12" s="42" t="str">
        <f>IF(AND(NOT(J12=""),(NOT(L12=""))),('2 Kosten-Zusammenstellung'!$O$43)*L12,"")</f>
        <v/>
      </c>
      <c r="N12" s="834" t="str">
        <f t="shared" ref="N12:N30" si="1">IF(AND(J12="",NOT(L12="")),"Name Spieler fehlt (Blatt 1)",IF(AND(NOT(J12=""),L12=""),"Anzahl Tage fehlt",""))</f>
        <v/>
      </c>
      <c r="O12" s="834" t="str">
        <f t="shared" ref="O12:O30" si="2">IF(AND(K12="",NOT(M12="")),"Name Spieler fehlt (Blatt 1)",IF(AND(NOT(K12=""),M12=""),"Anzahl Tage fehlt",""))</f>
        <v/>
      </c>
      <c r="P12" s="6"/>
      <c r="S12" s="25"/>
      <c r="U12" s="15"/>
    </row>
    <row r="13" spans="2:21" s="3" customFormat="1" ht="22.2" customHeight="1" x14ac:dyDescent="0.3">
      <c r="B13" s="16">
        <v>3</v>
      </c>
      <c r="C13" s="41" t="str">
        <f>IF('1 Deckblatt St 2023-05-03'!F26="","",CONCATENATE('1 Deckblatt St 2023-05-03'!F26,", ",'1 Deckblatt St 2023-05-03'!G26))</f>
        <v/>
      </c>
      <c r="D13" s="41" t="str">
        <f>IF('1 Deckblatt St 2023-05-03'!H26="","",'1 Deckblatt St 2023-05-03'!H26)</f>
        <v/>
      </c>
      <c r="E13" s="161"/>
      <c r="F13" s="11" t="str">
        <f>IF(AND(NOT(C13=""),(NOT(E13=""))),('2 Kosten-Zusammenstellung'!$O$43)*E13,"")</f>
        <v/>
      </c>
      <c r="G13" s="406" t="str">
        <f t="shared" si="0"/>
        <v/>
      </c>
      <c r="H13" s="154"/>
      <c r="I13" s="148">
        <v>23</v>
      </c>
      <c r="J13" s="41" t="str">
        <f>IF('1 Deckblatt St 2023-05-03'!K26="","",CONCATENATE('1 Deckblatt St 2023-05-03'!K26,", ",'1 Deckblatt St 2023-05-03'!L26))</f>
        <v/>
      </c>
      <c r="K13" s="41" t="str">
        <f>IF('1 Deckblatt St 2023-05-03'!M26="","",'1 Deckblatt St 2023-05-03'!M26)</f>
        <v/>
      </c>
      <c r="L13" s="161"/>
      <c r="M13" s="42" t="str">
        <f>IF(AND(NOT(J13=""),(NOT(L13=""))),('2 Kosten-Zusammenstellung'!$O$43)*L13,"")</f>
        <v/>
      </c>
      <c r="N13" s="834" t="str">
        <f t="shared" si="1"/>
        <v/>
      </c>
      <c r="O13" s="834" t="str">
        <f t="shared" si="2"/>
        <v/>
      </c>
      <c r="P13" s="6"/>
      <c r="S13" s="25"/>
      <c r="U13" s="15"/>
    </row>
    <row r="14" spans="2:21" s="3" customFormat="1" ht="22.2" customHeight="1" x14ac:dyDescent="0.3">
      <c r="B14" s="16">
        <v>4</v>
      </c>
      <c r="C14" s="41" t="str">
        <f>IF('1 Deckblatt St 2023-05-03'!F27="","",CONCATENATE('1 Deckblatt St 2023-05-03'!F27,", ",'1 Deckblatt St 2023-05-03'!G27))</f>
        <v/>
      </c>
      <c r="D14" s="41" t="str">
        <f>IF('1 Deckblatt St 2023-05-03'!H27="","",'1 Deckblatt St 2023-05-03'!H27)</f>
        <v/>
      </c>
      <c r="E14" s="161"/>
      <c r="F14" s="11" t="str">
        <f>IF(AND(NOT(C14=""),(NOT(E14=""))),('2 Kosten-Zusammenstellung'!$O$43)*E14,"")</f>
        <v/>
      </c>
      <c r="G14" s="406" t="str">
        <f t="shared" si="0"/>
        <v/>
      </c>
      <c r="H14" s="154"/>
      <c r="I14" s="148">
        <v>24</v>
      </c>
      <c r="J14" s="41" t="str">
        <f>IF('1 Deckblatt St 2023-05-03'!K27="","",CONCATENATE('1 Deckblatt St 2023-05-03'!K27,", ",'1 Deckblatt St 2023-05-03'!L27))</f>
        <v/>
      </c>
      <c r="K14" s="41" t="str">
        <f>IF('1 Deckblatt St 2023-05-03'!M27="","",'1 Deckblatt St 2023-05-03'!M27)</f>
        <v/>
      </c>
      <c r="L14" s="161"/>
      <c r="M14" s="42" t="str">
        <f>IF(AND(NOT(J14=""),(NOT(L14=""))),('2 Kosten-Zusammenstellung'!$O$43)*L14,"")</f>
        <v/>
      </c>
      <c r="N14" s="834" t="str">
        <f t="shared" si="1"/>
        <v/>
      </c>
      <c r="O14" s="834" t="str">
        <f t="shared" si="2"/>
        <v/>
      </c>
      <c r="P14" s="6"/>
      <c r="S14" s="25"/>
      <c r="U14" s="15"/>
    </row>
    <row r="15" spans="2:21" s="3" customFormat="1" ht="22.2" customHeight="1" x14ac:dyDescent="0.3">
      <c r="B15" s="16">
        <v>5</v>
      </c>
      <c r="C15" s="41" t="str">
        <f>IF('1 Deckblatt St 2023-05-03'!F28="","",CONCATENATE('1 Deckblatt St 2023-05-03'!F28,", ",'1 Deckblatt St 2023-05-03'!G28))</f>
        <v/>
      </c>
      <c r="D15" s="41" t="str">
        <f>IF('1 Deckblatt St 2023-05-03'!H28="","",'1 Deckblatt St 2023-05-03'!H28)</f>
        <v/>
      </c>
      <c r="E15" s="161"/>
      <c r="F15" s="11" t="str">
        <f>IF(AND(NOT(C15=""),(NOT(E15=""))),('2 Kosten-Zusammenstellung'!$O$43)*E15,"")</f>
        <v/>
      </c>
      <c r="G15" s="406" t="str">
        <f t="shared" si="0"/>
        <v/>
      </c>
      <c r="H15" s="154"/>
      <c r="I15" s="148">
        <v>25</v>
      </c>
      <c r="J15" s="41" t="str">
        <f>IF('1 Deckblatt St 2023-05-03'!K28="","",CONCATENATE('1 Deckblatt St 2023-05-03'!K28,", ",'1 Deckblatt St 2023-05-03'!L28))</f>
        <v/>
      </c>
      <c r="K15" s="41" t="str">
        <f>IF('1 Deckblatt St 2023-05-03'!M28="","",'1 Deckblatt St 2023-05-03'!M28)</f>
        <v/>
      </c>
      <c r="L15" s="161"/>
      <c r="M15" s="42" t="str">
        <f>IF(AND(NOT(J15=""),(NOT(L15=""))),('2 Kosten-Zusammenstellung'!$O$43)*L15,"")</f>
        <v/>
      </c>
      <c r="N15" s="834" t="str">
        <f t="shared" si="1"/>
        <v/>
      </c>
      <c r="O15" s="834" t="str">
        <f t="shared" si="2"/>
        <v/>
      </c>
      <c r="P15" s="6"/>
      <c r="S15" s="25"/>
      <c r="U15" s="15"/>
    </row>
    <row r="16" spans="2:21" s="3" customFormat="1" ht="22.2" customHeight="1" x14ac:dyDescent="0.3">
      <c r="B16" s="16">
        <v>6</v>
      </c>
      <c r="C16" s="41" t="str">
        <f>IF('1 Deckblatt St 2023-05-03'!F29="","",CONCATENATE('1 Deckblatt St 2023-05-03'!F29,", ",'1 Deckblatt St 2023-05-03'!G29))</f>
        <v/>
      </c>
      <c r="D16" s="41" t="str">
        <f>IF('1 Deckblatt St 2023-05-03'!H29="","",'1 Deckblatt St 2023-05-03'!H29)</f>
        <v/>
      </c>
      <c r="E16" s="161"/>
      <c r="F16" s="11" t="str">
        <f>IF(AND(NOT(C16=""),(NOT(E16=""))),('2 Kosten-Zusammenstellung'!$O$43)*E16,"")</f>
        <v/>
      </c>
      <c r="G16" s="406" t="str">
        <f t="shared" si="0"/>
        <v/>
      </c>
      <c r="H16" s="154"/>
      <c r="I16" s="148">
        <v>26</v>
      </c>
      <c r="J16" s="41" t="str">
        <f>IF('1 Deckblatt St 2023-05-03'!K29="","",CONCATENATE('1 Deckblatt St 2023-05-03'!K29,", ",'1 Deckblatt St 2023-05-03'!L29))</f>
        <v/>
      </c>
      <c r="K16" s="41" t="str">
        <f>IF('1 Deckblatt St 2023-05-03'!M29="","",'1 Deckblatt St 2023-05-03'!M29)</f>
        <v/>
      </c>
      <c r="L16" s="161"/>
      <c r="M16" s="42" t="str">
        <f>IF(AND(NOT(J16=""),(NOT(L16=""))),('2 Kosten-Zusammenstellung'!$O$43)*L16,"")</f>
        <v/>
      </c>
      <c r="N16" s="834" t="str">
        <f t="shared" si="1"/>
        <v/>
      </c>
      <c r="O16" s="834" t="str">
        <f t="shared" si="2"/>
        <v/>
      </c>
      <c r="P16" s="6"/>
      <c r="S16" s="25"/>
      <c r="U16" s="15"/>
    </row>
    <row r="17" spans="2:23" s="3" customFormat="1" ht="22.2" customHeight="1" x14ac:dyDescent="0.3">
      <c r="B17" s="16">
        <v>7</v>
      </c>
      <c r="C17" s="41" t="str">
        <f>IF('1 Deckblatt St 2023-05-03'!F30="","",CONCATENATE('1 Deckblatt St 2023-05-03'!F30,", ",'1 Deckblatt St 2023-05-03'!G30))</f>
        <v/>
      </c>
      <c r="D17" s="41" t="str">
        <f>IF('1 Deckblatt St 2023-05-03'!H30="","",'1 Deckblatt St 2023-05-03'!H30)</f>
        <v/>
      </c>
      <c r="E17" s="161"/>
      <c r="F17" s="11" t="str">
        <f>IF(AND(NOT(C17=""),(NOT(E17=""))),('2 Kosten-Zusammenstellung'!$O$43)*E17,"")</f>
        <v/>
      </c>
      <c r="G17" s="406" t="str">
        <f t="shared" si="0"/>
        <v/>
      </c>
      <c r="H17" s="154"/>
      <c r="I17" s="148">
        <v>27</v>
      </c>
      <c r="J17" s="41" t="str">
        <f>IF('1 Deckblatt St 2023-05-03'!K30="","",CONCATENATE('1 Deckblatt St 2023-05-03'!K30,", ",'1 Deckblatt St 2023-05-03'!L30))</f>
        <v/>
      </c>
      <c r="K17" s="41" t="str">
        <f>IF('1 Deckblatt St 2023-05-03'!M30="","",'1 Deckblatt St 2023-05-03'!M30)</f>
        <v/>
      </c>
      <c r="L17" s="161"/>
      <c r="M17" s="42" t="str">
        <f>IF(AND(NOT(J17=""),(NOT(L17=""))),('2 Kosten-Zusammenstellung'!$O$43)*L17,"")</f>
        <v/>
      </c>
      <c r="N17" s="834" t="str">
        <f t="shared" si="1"/>
        <v/>
      </c>
      <c r="O17" s="834" t="str">
        <f t="shared" si="2"/>
        <v/>
      </c>
      <c r="P17" s="6"/>
      <c r="S17" s="25"/>
      <c r="U17" s="15"/>
    </row>
    <row r="18" spans="2:23" s="3" customFormat="1" ht="22.2" customHeight="1" x14ac:dyDescent="0.3">
      <c r="B18" s="16">
        <v>8</v>
      </c>
      <c r="C18" s="41" t="str">
        <f>IF('1 Deckblatt St 2023-05-03'!F31="","",CONCATENATE('1 Deckblatt St 2023-05-03'!F31,", ",'1 Deckblatt St 2023-05-03'!G31))</f>
        <v/>
      </c>
      <c r="D18" s="41" t="str">
        <f>IF('1 Deckblatt St 2023-05-03'!H31="","",'1 Deckblatt St 2023-05-03'!H31)</f>
        <v/>
      </c>
      <c r="E18" s="161"/>
      <c r="F18" s="11" t="str">
        <f>IF(AND(NOT(C18=""),(NOT(E18=""))),('2 Kosten-Zusammenstellung'!$O$43)*E18,"")</f>
        <v/>
      </c>
      <c r="G18" s="406" t="str">
        <f t="shared" si="0"/>
        <v/>
      </c>
      <c r="H18" s="154"/>
      <c r="I18" s="148">
        <v>28</v>
      </c>
      <c r="J18" s="41" t="str">
        <f>IF('1 Deckblatt St 2023-05-03'!K31="","",CONCATENATE('1 Deckblatt St 2023-05-03'!K31,", ",'1 Deckblatt St 2023-05-03'!L31))</f>
        <v/>
      </c>
      <c r="K18" s="41" t="str">
        <f>IF('1 Deckblatt St 2023-05-03'!M31="","",'1 Deckblatt St 2023-05-03'!M31)</f>
        <v/>
      </c>
      <c r="L18" s="161"/>
      <c r="M18" s="42" t="str">
        <f>IF(AND(NOT(J18=""),(NOT(L18=""))),('2 Kosten-Zusammenstellung'!$O$43)*L18,"")</f>
        <v/>
      </c>
      <c r="N18" s="834" t="str">
        <f t="shared" si="1"/>
        <v/>
      </c>
      <c r="O18" s="834" t="str">
        <f t="shared" si="2"/>
        <v/>
      </c>
      <c r="P18" s="6"/>
      <c r="S18" s="25"/>
      <c r="U18" s="15"/>
    </row>
    <row r="19" spans="2:23" s="3" customFormat="1" ht="22.2" customHeight="1" x14ac:dyDescent="0.3">
      <c r="B19" s="16">
        <v>9</v>
      </c>
      <c r="C19" s="41" t="str">
        <f>IF('1 Deckblatt St 2023-05-03'!F32="","",CONCATENATE('1 Deckblatt St 2023-05-03'!F32,", ",'1 Deckblatt St 2023-05-03'!G32))</f>
        <v/>
      </c>
      <c r="D19" s="41" t="str">
        <f>IF('1 Deckblatt St 2023-05-03'!H32="","",'1 Deckblatt St 2023-05-03'!H32)</f>
        <v/>
      </c>
      <c r="E19" s="161"/>
      <c r="F19" s="11" t="str">
        <f>IF(AND(NOT(C19=""),(NOT(E19=""))),('2 Kosten-Zusammenstellung'!$O$43)*E19,"")</f>
        <v/>
      </c>
      <c r="G19" s="406" t="str">
        <f t="shared" si="0"/>
        <v/>
      </c>
      <c r="H19" s="154"/>
      <c r="I19" s="148">
        <v>29</v>
      </c>
      <c r="J19" s="41" t="str">
        <f>IF('1 Deckblatt St 2023-05-03'!K32="","",CONCATENATE('1 Deckblatt St 2023-05-03'!K32,", ",'1 Deckblatt St 2023-05-03'!L32))</f>
        <v/>
      </c>
      <c r="K19" s="41" t="str">
        <f>IF('1 Deckblatt St 2023-05-03'!M32="","",'1 Deckblatt St 2023-05-03'!M32)</f>
        <v/>
      </c>
      <c r="L19" s="161"/>
      <c r="M19" s="42" t="str">
        <f>IF(AND(NOT(J19=""),(NOT(L19=""))),('2 Kosten-Zusammenstellung'!$O$43)*L19,"")</f>
        <v/>
      </c>
      <c r="N19" s="834" t="str">
        <f t="shared" si="1"/>
        <v/>
      </c>
      <c r="O19" s="834" t="str">
        <f t="shared" si="2"/>
        <v/>
      </c>
      <c r="P19" s="6"/>
      <c r="S19" s="25"/>
      <c r="U19" s="15"/>
    </row>
    <row r="20" spans="2:23" s="3" customFormat="1" ht="22.2" customHeight="1" x14ac:dyDescent="0.3">
      <c r="B20" s="16">
        <v>10</v>
      </c>
      <c r="C20" s="41" t="str">
        <f>IF('1 Deckblatt St 2023-05-03'!F33="","",CONCATENATE('1 Deckblatt St 2023-05-03'!F33,", ",'1 Deckblatt St 2023-05-03'!G33))</f>
        <v/>
      </c>
      <c r="D20" s="41" t="str">
        <f>IF('1 Deckblatt St 2023-05-03'!H33="","",'1 Deckblatt St 2023-05-03'!H33)</f>
        <v/>
      </c>
      <c r="E20" s="161"/>
      <c r="F20" s="11" t="str">
        <f>IF(AND(NOT(C20=""),(NOT(E20=""))),('2 Kosten-Zusammenstellung'!$O$43)*E20,"")</f>
        <v/>
      </c>
      <c r="G20" s="406" t="str">
        <f t="shared" si="0"/>
        <v/>
      </c>
      <c r="H20" s="154"/>
      <c r="I20" s="148">
        <v>30</v>
      </c>
      <c r="J20" s="41" t="str">
        <f>IF('1 Deckblatt St 2023-05-03'!K33="","",CONCATENATE('1 Deckblatt St 2023-05-03'!K33,", ",'1 Deckblatt St 2023-05-03'!L33))</f>
        <v/>
      </c>
      <c r="K20" s="41" t="str">
        <f>IF('1 Deckblatt St 2023-05-03'!M33="","",'1 Deckblatt St 2023-05-03'!M33)</f>
        <v/>
      </c>
      <c r="L20" s="161"/>
      <c r="M20" s="42" t="str">
        <f>IF(AND(NOT(J20=""),(NOT(L20=""))),('2 Kosten-Zusammenstellung'!$O$43)*L20,"")</f>
        <v/>
      </c>
      <c r="N20" s="834" t="str">
        <f t="shared" si="1"/>
        <v/>
      </c>
      <c r="O20" s="834" t="str">
        <f t="shared" si="2"/>
        <v/>
      </c>
      <c r="P20" s="6"/>
      <c r="S20" s="25"/>
      <c r="U20" s="15"/>
    </row>
    <row r="21" spans="2:23" s="3" customFormat="1" ht="22.2" customHeight="1" x14ac:dyDescent="0.3">
      <c r="B21" s="16">
        <v>11</v>
      </c>
      <c r="C21" s="41" t="str">
        <f>IF('1 Deckblatt St 2023-05-03'!F34="","",CONCATENATE('1 Deckblatt St 2023-05-03'!F34,", ",'1 Deckblatt St 2023-05-03'!G34))</f>
        <v/>
      </c>
      <c r="D21" s="41" t="str">
        <f>IF('1 Deckblatt St 2023-05-03'!H34="","",'1 Deckblatt St 2023-05-03'!H34)</f>
        <v/>
      </c>
      <c r="E21" s="161"/>
      <c r="F21" s="11" t="str">
        <f>IF(AND(NOT(C21=""),(NOT(E21=""))),('2 Kosten-Zusammenstellung'!$O$43)*E21,"")</f>
        <v/>
      </c>
      <c r="G21" s="406" t="str">
        <f t="shared" si="0"/>
        <v/>
      </c>
      <c r="H21" s="154"/>
      <c r="I21" s="148">
        <v>31</v>
      </c>
      <c r="J21" s="41" t="str">
        <f>IF('1 Deckblatt St 2023-05-03'!K34="","",CONCATENATE('1 Deckblatt St 2023-05-03'!K34,", ",'1 Deckblatt St 2023-05-03'!L34))</f>
        <v/>
      </c>
      <c r="K21" s="41" t="str">
        <f>IF('1 Deckblatt St 2023-05-03'!M34="","",'1 Deckblatt St 2023-05-03'!M34)</f>
        <v/>
      </c>
      <c r="L21" s="161"/>
      <c r="M21" s="42" t="str">
        <f>IF(AND(NOT(J21=""),(NOT(L21=""))),('2 Kosten-Zusammenstellung'!$O$43)*L21,"")</f>
        <v/>
      </c>
      <c r="N21" s="834" t="str">
        <f t="shared" si="1"/>
        <v/>
      </c>
      <c r="O21" s="834" t="str">
        <f t="shared" si="2"/>
        <v/>
      </c>
      <c r="P21" s="6"/>
      <c r="S21" s="25"/>
      <c r="U21" s="15"/>
    </row>
    <row r="22" spans="2:23" s="3" customFormat="1" ht="22.2" customHeight="1" x14ac:dyDescent="0.3">
      <c r="B22" s="16">
        <v>12</v>
      </c>
      <c r="C22" s="41" t="str">
        <f>IF('1 Deckblatt St 2023-05-03'!F35="","",CONCATENATE('1 Deckblatt St 2023-05-03'!F35,", ",'1 Deckblatt St 2023-05-03'!G35))</f>
        <v/>
      </c>
      <c r="D22" s="41" t="str">
        <f>IF('1 Deckblatt St 2023-05-03'!H35="","",'1 Deckblatt St 2023-05-03'!H35)</f>
        <v/>
      </c>
      <c r="E22" s="161"/>
      <c r="F22" s="11" t="str">
        <f>IF(AND(NOT(C22=""),(NOT(E22=""))),('2 Kosten-Zusammenstellung'!$O$43)*E22,"")</f>
        <v/>
      </c>
      <c r="G22" s="406" t="str">
        <f t="shared" si="0"/>
        <v/>
      </c>
      <c r="H22" s="154"/>
      <c r="I22" s="148">
        <v>32</v>
      </c>
      <c r="J22" s="41" t="str">
        <f>IF('1 Deckblatt St 2023-05-03'!K35="","",CONCATENATE('1 Deckblatt St 2023-05-03'!K35,", ",'1 Deckblatt St 2023-05-03'!L35))</f>
        <v/>
      </c>
      <c r="K22" s="41" t="str">
        <f>IF('1 Deckblatt St 2023-05-03'!M35="","",'1 Deckblatt St 2023-05-03'!M35)</f>
        <v/>
      </c>
      <c r="L22" s="161"/>
      <c r="M22" s="42" t="str">
        <f>IF(AND(NOT(J22=""),(NOT(L22=""))),('2 Kosten-Zusammenstellung'!$O$43)*L22,"")</f>
        <v/>
      </c>
      <c r="N22" s="834" t="str">
        <f t="shared" si="1"/>
        <v/>
      </c>
      <c r="O22" s="834" t="str">
        <f t="shared" si="2"/>
        <v/>
      </c>
      <c r="P22" s="6"/>
      <c r="S22" s="25"/>
      <c r="U22" s="15"/>
      <c r="W22" s="32"/>
    </row>
    <row r="23" spans="2:23" s="3" customFormat="1" ht="22.2" customHeight="1" x14ac:dyDescent="0.3">
      <c r="B23" s="16">
        <v>13</v>
      </c>
      <c r="C23" s="41" t="str">
        <f>IF('1 Deckblatt St 2023-05-03'!F36="","",CONCATENATE('1 Deckblatt St 2023-05-03'!F36,", ",'1 Deckblatt St 2023-05-03'!G36))</f>
        <v/>
      </c>
      <c r="D23" s="41" t="str">
        <f>IF('1 Deckblatt St 2023-05-03'!H36="","",'1 Deckblatt St 2023-05-03'!H36)</f>
        <v/>
      </c>
      <c r="E23" s="161"/>
      <c r="F23" s="11" t="str">
        <f>IF(AND(NOT(C23=""),(NOT(E23=""))),('2 Kosten-Zusammenstellung'!$O$43)*E23,"")</f>
        <v/>
      </c>
      <c r="G23" s="406" t="str">
        <f t="shared" si="0"/>
        <v/>
      </c>
      <c r="H23" s="154"/>
      <c r="I23" s="148">
        <v>33</v>
      </c>
      <c r="J23" s="41" t="str">
        <f>IF('1 Deckblatt St 2023-05-03'!K36="","",CONCATENATE('1 Deckblatt St 2023-05-03'!K36,", ",'1 Deckblatt St 2023-05-03'!L36))</f>
        <v/>
      </c>
      <c r="K23" s="41" t="str">
        <f>IF('1 Deckblatt St 2023-05-03'!M36="","",'1 Deckblatt St 2023-05-03'!M36)</f>
        <v/>
      </c>
      <c r="L23" s="161"/>
      <c r="M23" s="42" t="str">
        <f>IF(AND(NOT(J23=""),(NOT(L23=""))),('2 Kosten-Zusammenstellung'!$O$43)*L23,"")</f>
        <v/>
      </c>
      <c r="N23" s="834" t="str">
        <f t="shared" si="1"/>
        <v/>
      </c>
      <c r="O23" s="834" t="str">
        <f t="shared" si="2"/>
        <v/>
      </c>
      <c r="P23" s="6"/>
      <c r="S23" s="25"/>
      <c r="U23" s="15"/>
    </row>
    <row r="24" spans="2:23" s="3" customFormat="1" ht="22.2" customHeight="1" x14ac:dyDescent="0.3">
      <c r="B24" s="16">
        <v>14</v>
      </c>
      <c r="C24" s="41" t="str">
        <f>IF('1 Deckblatt St 2023-05-03'!F37="","",CONCATENATE('1 Deckblatt St 2023-05-03'!F37,", ",'1 Deckblatt St 2023-05-03'!G37))</f>
        <v/>
      </c>
      <c r="D24" s="41" t="str">
        <f>IF('1 Deckblatt St 2023-05-03'!H37="","",'1 Deckblatt St 2023-05-03'!H37)</f>
        <v/>
      </c>
      <c r="E24" s="161"/>
      <c r="F24" s="11" t="str">
        <f>IF(AND(NOT(C24=""),(NOT(E24=""))),('2 Kosten-Zusammenstellung'!$O$43)*E24,"")</f>
        <v/>
      </c>
      <c r="G24" s="406" t="str">
        <f t="shared" si="0"/>
        <v/>
      </c>
      <c r="H24" s="154"/>
      <c r="I24" s="148">
        <v>34</v>
      </c>
      <c r="J24" s="41" t="str">
        <f>IF('1 Deckblatt St 2023-05-03'!K37="","",CONCATENATE('1 Deckblatt St 2023-05-03'!K37,", ",'1 Deckblatt St 2023-05-03'!L37))</f>
        <v/>
      </c>
      <c r="K24" s="41" t="str">
        <f>IF('1 Deckblatt St 2023-05-03'!M37="","",'1 Deckblatt St 2023-05-03'!M37)</f>
        <v/>
      </c>
      <c r="L24" s="161"/>
      <c r="M24" s="42" t="str">
        <f>IF(AND(NOT(J24=""),(NOT(L24=""))),('2 Kosten-Zusammenstellung'!$O$43)*L24,"")</f>
        <v/>
      </c>
      <c r="N24" s="834" t="str">
        <f t="shared" si="1"/>
        <v/>
      </c>
      <c r="O24" s="834" t="str">
        <f t="shared" si="2"/>
        <v/>
      </c>
      <c r="P24" s="6"/>
      <c r="S24" s="25"/>
      <c r="U24" s="15"/>
    </row>
    <row r="25" spans="2:23" s="3" customFormat="1" ht="22.2" customHeight="1" x14ac:dyDescent="0.3">
      <c r="B25" s="16">
        <v>15</v>
      </c>
      <c r="C25" s="41" t="str">
        <f>IF('1 Deckblatt St 2023-05-03'!F38="","",CONCATENATE('1 Deckblatt St 2023-05-03'!F38,", ",'1 Deckblatt St 2023-05-03'!G38))</f>
        <v/>
      </c>
      <c r="D25" s="41" t="str">
        <f>IF('1 Deckblatt St 2023-05-03'!H38="","",'1 Deckblatt St 2023-05-03'!H38)</f>
        <v/>
      </c>
      <c r="E25" s="161"/>
      <c r="F25" s="11" t="str">
        <f>IF(AND(NOT(C25=""),(NOT(E25=""))),('2 Kosten-Zusammenstellung'!$O$43)*E25,"")</f>
        <v/>
      </c>
      <c r="G25" s="406" t="str">
        <f t="shared" si="0"/>
        <v/>
      </c>
      <c r="H25" s="154"/>
      <c r="I25" s="148">
        <v>35</v>
      </c>
      <c r="J25" s="41" t="str">
        <f>IF('1 Deckblatt St 2023-05-03'!K38="","",CONCATENATE('1 Deckblatt St 2023-05-03'!K38,", ",'1 Deckblatt St 2023-05-03'!L38))</f>
        <v/>
      </c>
      <c r="K25" s="41" t="str">
        <f>IF('1 Deckblatt St 2023-05-03'!M38="","",'1 Deckblatt St 2023-05-03'!M38)</f>
        <v/>
      </c>
      <c r="L25" s="161"/>
      <c r="M25" s="42" t="str">
        <f>IF(AND(NOT(J25=""),(NOT(L25=""))),('2 Kosten-Zusammenstellung'!$O$43)*L25,"")</f>
        <v/>
      </c>
      <c r="N25" s="834" t="str">
        <f t="shared" si="1"/>
        <v/>
      </c>
      <c r="O25" s="834" t="str">
        <f t="shared" si="2"/>
        <v/>
      </c>
      <c r="P25" s="6"/>
      <c r="S25" s="25"/>
      <c r="U25" s="15"/>
    </row>
    <row r="26" spans="2:23" s="3" customFormat="1" ht="22.2" customHeight="1" x14ac:dyDescent="0.3">
      <c r="B26" s="16">
        <v>16</v>
      </c>
      <c r="C26" s="41" t="str">
        <f>IF('1 Deckblatt St 2023-05-03'!F39="","",CONCATENATE('1 Deckblatt St 2023-05-03'!F39,", ",'1 Deckblatt St 2023-05-03'!G39))</f>
        <v/>
      </c>
      <c r="D26" s="41" t="str">
        <f>IF('1 Deckblatt St 2023-05-03'!H39="","",'1 Deckblatt St 2023-05-03'!H39)</f>
        <v/>
      </c>
      <c r="E26" s="161"/>
      <c r="F26" s="11" t="str">
        <f>IF(AND(NOT(C26=""),(NOT(E26=""))),('2 Kosten-Zusammenstellung'!$O$43)*E26,"")</f>
        <v/>
      </c>
      <c r="G26" s="406" t="str">
        <f t="shared" si="0"/>
        <v/>
      </c>
      <c r="H26" s="154"/>
      <c r="I26" s="148">
        <v>36</v>
      </c>
      <c r="J26" s="41" t="str">
        <f>IF('1 Deckblatt St 2023-05-03'!K39="","",CONCATENATE('1 Deckblatt St 2023-05-03'!K39,", ",'1 Deckblatt St 2023-05-03'!L39))</f>
        <v/>
      </c>
      <c r="K26" s="41" t="str">
        <f>IF('1 Deckblatt St 2023-05-03'!M39="","",'1 Deckblatt St 2023-05-03'!M39)</f>
        <v/>
      </c>
      <c r="L26" s="161"/>
      <c r="M26" s="42" t="str">
        <f>IF(AND(NOT(J26=""),(NOT(L26=""))),('2 Kosten-Zusammenstellung'!$O$43)*L26,"")</f>
        <v/>
      </c>
      <c r="N26" s="834" t="str">
        <f t="shared" si="1"/>
        <v/>
      </c>
      <c r="O26" s="834" t="str">
        <f t="shared" si="2"/>
        <v/>
      </c>
      <c r="P26" s="6"/>
      <c r="S26" s="25"/>
      <c r="U26" s="15"/>
    </row>
    <row r="27" spans="2:23" s="3" customFormat="1" ht="22.2" customHeight="1" x14ac:dyDescent="0.3">
      <c r="B27" s="16">
        <v>17</v>
      </c>
      <c r="C27" s="41" t="str">
        <f>IF('1 Deckblatt St 2023-05-03'!F40="","",CONCATENATE('1 Deckblatt St 2023-05-03'!F40,", ",'1 Deckblatt St 2023-05-03'!G40))</f>
        <v/>
      </c>
      <c r="D27" s="41" t="str">
        <f>IF('1 Deckblatt St 2023-05-03'!H40="","",'1 Deckblatt St 2023-05-03'!H40)</f>
        <v/>
      </c>
      <c r="E27" s="161"/>
      <c r="F27" s="11" t="str">
        <f>IF(AND(NOT(C27=""),(NOT(E27=""))),('2 Kosten-Zusammenstellung'!$O$43)*E27,"")</f>
        <v/>
      </c>
      <c r="G27" s="406" t="str">
        <f t="shared" si="0"/>
        <v/>
      </c>
      <c r="H27" s="154"/>
      <c r="I27" s="148">
        <v>37</v>
      </c>
      <c r="J27" s="41" t="str">
        <f>IF('1 Deckblatt St 2023-05-03'!K40="","",CONCATENATE('1 Deckblatt St 2023-05-03'!K40,", ",'1 Deckblatt St 2023-05-03'!L40))</f>
        <v/>
      </c>
      <c r="K27" s="41" t="str">
        <f>IF('1 Deckblatt St 2023-05-03'!M40="","",'1 Deckblatt St 2023-05-03'!M40)</f>
        <v/>
      </c>
      <c r="L27" s="161"/>
      <c r="M27" s="42" t="str">
        <f>IF(AND(NOT(J27=""),(NOT(L27=""))),('2 Kosten-Zusammenstellung'!$O$43)*L27,"")</f>
        <v/>
      </c>
      <c r="N27" s="834" t="str">
        <f t="shared" si="1"/>
        <v/>
      </c>
      <c r="O27" s="834" t="str">
        <f t="shared" si="2"/>
        <v/>
      </c>
      <c r="P27" s="6"/>
      <c r="S27" s="25"/>
      <c r="U27" s="15"/>
    </row>
    <row r="28" spans="2:23" s="3" customFormat="1" ht="22.2" customHeight="1" x14ac:dyDescent="0.3">
      <c r="B28" s="16">
        <v>18</v>
      </c>
      <c r="C28" s="41" t="str">
        <f>IF('1 Deckblatt St 2023-05-03'!F41="","",CONCATENATE('1 Deckblatt St 2023-05-03'!F41,", ",'1 Deckblatt St 2023-05-03'!G41))</f>
        <v/>
      </c>
      <c r="D28" s="41" t="str">
        <f>IF('1 Deckblatt St 2023-05-03'!H41="","",'1 Deckblatt St 2023-05-03'!H41)</f>
        <v/>
      </c>
      <c r="E28" s="161"/>
      <c r="F28" s="11" t="str">
        <f>IF(AND(NOT(C28=""),(NOT(E28=""))),('2 Kosten-Zusammenstellung'!$O$43)*E28,"")</f>
        <v/>
      </c>
      <c r="G28" s="406" t="str">
        <f t="shared" si="0"/>
        <v/>
      </c>
      <c r="H28" s="154"/>
      <c r="I28" s="148">
        <v>38</v>
      </c>
      <c r="J28" s="41" t="str">
        <f>IF('1 Deckblatt St 2023-05-03'!K41="","",CONCATENATE('1 Deckblatt St 2023-05-03'!K41,", ",'1 Deckblatt St 2023-05-03'!L41))</f>
        <v/>
      </c>
      <c r="K28" s="41" t="str">
        <f>IF('1 Deckblatt St 2023-05-03'!M41="","",'1 Deckblatt St 2023-05-03'!M41)</f>
        <v/>
      </c>
      <c r="L28" s="161"/>
      <c r="M28" s="42" t="str">
        <f>IF(AND(NOT(J28=""),(NOT(L28=""))),('2 Kosten-Zusammenstellung'!$O$43)*L28,"")</f>
        <v/>
      </c>
      <c r="N28" s="834" t="str">
        <f t="shared" si="1"/>
        <v/>
      </c>
      <c r="O28" s="834" t="str">
        <f t="shared" si="2"/>
        <v/>
      </c>
      <c r="P28" s="6"/>
      <c r="S28" s="25"/>
      <c r="U28" s="15"/>
    </row>
    <row r="29" spans="2:23" s="3" customFormat="1" ht="22.2" customHeight="1" x14ac:dyDescent="0.3">
      <c r="B29" s="16">
        <v>19</v>
      </c>
      <c r="C29" s="41" t="str">
        <f>IF('1 Deckblatt St 2023-05-03'!F42="","",CONCATENATE('1 Deckblatt St 2023-05-03'!F42,", ",'1 Deckblatt St 2023-05-03'!G42))</f>
        <v/>
      </c>
      <c r="D29" s="41" t="str">
        <f>IF('1 Deckblatt St 2023-05-03'!H42="","",'1 Deckblatt St 2023-05-03'!H42)</f>
        <v/>
      </c>
      <c r="E29" s="161"/>
      <c r="F29" s="11" t="str">
        <f>IF(AND(NOT(C29=""),(NOT(E29=""))),('2 Kosten-Zusammenstellung'!$O$43)*E29,"")</f>
        <v/>
      </c>
      <c r="G29" s="406" t="str">
        <f t="shared" si="0"/>
        <v/>
      </c>
      <c r="H29" s="154"/>
      <c r="I29" s="148">
        <v>39</v>
      </c>
      <c r="J29" s="41" t="str">
        <f>IF('1 Deckblatt St 2023-05-03'!K42="","",CONCATENATE('1 Deckblatt St 2023-05-03'!K42,", ",'1 Deckblatt St 2023-05-03'!L42))</f>
        <v/>
      </c>
      <c r="K29" s="41" t="str">
        <f>IF('1 Deckblatt St 2023-05-03'!M42="","",'1 Deckblatt St 2023-05-03'!M42)</f>
        <v/>
      </c>
      <c r="L29" s="161"/>
      <c r="M29" s="42" t="str">
        <f>IF(AND(NOT(J29=""),(NOT(L29=""))),('2 Kosten-Zusammenstellung'!$O$43)*L29,"")</f>
        <v/>
      </c>
      <c r="N29" s="834" t="str">
        <f t="shared" si="1"/>
        <v/>
      </c>
      <c r="O29" s="834" t="str">
        <f t="shared" si="2"/>
        <v/>
      </c>
      <c r="P29" s="6"/>
      <c r="S29" s="25"/>
      <c r="U29" s="15"/>
    </row>
    <row r="30" spans="2:23" s="3" customFormat="1" ht="22.2" customHeight="1" x14ac:dyDescent="0.3">
      <c r="B30" s="16">
        <v>20</v>
      </c>
      <c r="C30" s="41" t="str">
        <f>IF('1 Deckblatt St 2023-05-03'!F43="","",CONCATENATE('1 Deckblatt St 2023-05-03'!F43,", ",'1 Deckblatt St 2023-05-03'!G43))</f>
        <v/>
      </c>
      <c r="D30" s="41" t="str">
        <f>IF('1 Deckblatt St 2023-05-03'!H43="","",'1 Deckblatt St 2023-05-03'!H43)</f>
        <v/>
      </c>
      <c r="E30" s="161"/>
      <c r="F30" s="11" t="str">
        <f>IF(AND(NOT(C30=""),(NOT(E30=""))),('2 Kosten-Zusammenstellung'!$O$43)*E30,"")</f>
        <v/>
      </c>
      <c r="G30" s="406" t="str">
        <f t="shared" si="0"/>
        <v/>
      </c>
      <c r="H30" s="154"/>
      <c r="I30" s="148">
        <v>40</v>
      </c>
      <c r="J30" s="41" t="str">
        <f>IF('1 Deckblatt St 2023-05-03'!K43="","",CONCATENATE('1 Deckblatt St 2023-05-03'!K43,", ",'1 Deckblatt St 2023-05-03'!L43))</f>
        <v/>
      </c>
      <c r="K30" s="41" t="str">
        <f>IF('1 Deckblatt St 2023-05-03'!M43="","",'1 Deckblatt St 2023-05-03'!M43)</f>
        <v/>
      </c>
      <c r="L30" s="161"/>
      <c r="M30" s="42" t="str">
        <f>IF(AND(NOT(J30=""),(NOT(L30=""))),('2 Kosten-Zusammenstellung'!$O$43)*L30,"")</f>
        <v/>
      </c>
      <c r="N30" s="834" t="str">
        <f t="shared" si="1"/>
        <v/>
      </c>
      <c r="O30" s="834" t="str">
        <f t="shared" si="2"/>
        <v/>
      </c>
      <c r="P30" s="6"/>
      <c r="S30" s="25"/>
      <c r="U30" s="15"/>
    </row>
    <row r="31" spans="2:23" s="3" customFormat="1" ht="10.199999999999999" customHeight="1" x14ac:dyDescent="0.3">
      <c r="B31" s="448"/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50"/>
      <c r="P31" s="6"/>
      <c r="S31" s="25"/>
      <c r="U31" s="15"/>
    </row>
    <row r="32" spans="2:23" s="3" customFormat="1" ht="25.2" customHeight="1" x14ac:dyDescent="0.3">
      <c r="B32" s="187"/>
      <c r="C32" s="83"/>
      <c r="D32" s="83"/>
      <c r="E32" s="83"/>
      <c r="F32" s="83"/>
      <c r="G32" s="83"/>
      <c r="H32" s="83"/>
      <c r="I32" s="852" t="s">
        <v>139</v>
      </c>
      <c r="J32" s="852"/>
      <c r="K32" s="852"/>
      <c r="L32" s="853">
        <f>SUM(F11:F30,M11:M30)</f>
        <v>0</v>
      </c>
      <c r="M32" s="853"/>
      <c r="N32" s="850"/>
      <c r="O32" s="851"/>
      <c r="P32" s="6"/>
      <c r="S32" s="25"/>
      <c r="U32" s="15"/>
    </row>
    <row r="33" spans="2:21" s="3" customFormat="1" ht="10.199999999999999" customHeight="1" x14ac:dyDescent="0.3">
      <c r="B33" s="847"/>
      <c r="C33" s="848"/>
      <c r="D33" s="848"/>
      <c r="E33" s="848"/>
      <c r="F33" s="848"/>
      <c r="G33" s="848"/>
      <c r="H33" s="848"/>
      <c r="I33" s="848"/>
      <c r="J33" s="848"/>
      <c r="K33" s="848"/>
      <c r="L33" s="848"/>
      <c r="M33" s="848"/>
      <c r="N33" s="848"/>
      <c r="O33" s="849"/>
      <c r="P33" s="6"/>
      <c r="S33" s="25"/>
      <c r="U33" s="15"/>
    </row>
    <row r="34" spans="2:21" s="3" customFormat="1" ht="14.7" customHeight="1" x14ac:dyDescent="0.3">
      <c r="B34" s="26"/>
      <c r="C34" s="23"/>
      <c r="D34" s="23"/>
      <c r="E34" s="15"/>
      <c r="F34" s="15"/>
      <c r="G34" s="6"/>
      <c r="H34" s="15"/>
      <c r="I34" s="6"/>
      <c r="J34" s="15"/>
      <c r="K34" s="15"/>
      <c r="L34" s="26"/>
      <c r="M34" s="26"/>
      <c r="S34" s="20"/>
      <c r="U34" s="15"/>
    </row>
    <row r="35" spans="2:21" s="21" customFormat="1" ht="14.7" customHeight="1" x14ac:dyDescent="0.3">
      <c r="N35" s="13"/>
      <c r="O35" s="13"/>
      <c r="P35" s="13"/>
      <c r="S35" s="20"/>
    </row>
    <row r="36" spans="2:21" s="6" customFormat="1" ht="14.7" hidden="1" customHeight="1" x14ac:dyDescent="0.3">
      <c r="C36" s="23"/>
      <c r="D36" s="23"/>
      <c r="N36" s="3"/>
      <c r="S36" s="20"/>
    </row>
    <row r="37" spans="2:21" s="6" customFormat="1" ht="14.7" hidden="1" customHeight="1" x14ac:dyDescent="0.3">
      <c r="B37" s="6">
        <v>4</v>
      </c>
      <c r="C37" s="23" t="s">
        <v>138</v>
      </c>
      <c r="D37" s="23" t="s">
        <v>130</v>
      </c>
      <c r="E37" s="6">
        <v>5</v>
      </c>
      <c r="F37" s="6">
        <v>5.57</v>
      </c>
      <c r="G37" s="6">
        <v>24</v>
      </c>
      <c r="H37" s="6">
        <v>1</v>
      </c>
      <c r="I37" s="6">
        <v>4</v>
      </c>
      <c r="J37" s="6">
        <v>23</v>
      </c>
      <c r="K37" s="6">
        <v>22</v>
      </c>
      <c r="L37" s="6">
        <v>5</v>
      </c>
      <c r="M37" s="6">
        <v>5.57</v>
      </c>
      <c r="N37" s="3">
        <v>22</v>
      </c>
      <c r="O37" s="6">
        <v>2</v>
      </c>
      <c r="Q37" s="21">
        <f>SUM(B37:O37)</f>
        <v>123.13999999999999</v>
      </c>
      <c r="S37" s="20"/>
    </row>
    <row r="38" spans="2:21" s="3" customFormat="1" ht="14.7" customHeight="1" x14ac:dyDescent="0.3">
      <c r="C38" s="12"/>
      <c r="D38" s="12"/>
      <c r="G38" s="6"/>
      <c r="I38" s="6"/>
      <c r="P38" s="6"/>
      <c r="S38" s="20"/>
      <c r="U38" s="15"/>
    </row>
    <row r="39" spans="2:21" s="3" customFormat="1" ht="14.7" customHeight="1" x14ac:dyDescent="0.3">
      <c r="C39" s="12"/>
      <c r="D39" s="12"/>
      <c r="G39" s="6"/>
      <c r="I39" s="6"/>
      <c r="P39" s="6"/>
      <c r="S39" s="20"/>
      <c r="U39" s="15"/>
    </row>
    <row r="40" spans="2:21" s="3" customFormat="1" ht="14.7" customHeight="1" x14ac:dyDescent="0.3">
      <c r="B40" s="6"/>
      <c r="C40" s="23"/>
      <c r="D40" s="23"/>
      <c r="E40" s="6"/>
      <c r="F40" s="6"/>
      <c r="G40" s="6"/>
      <c r="H40" s="6"/>
      <c r="I40" s="6"/>
      <c r="J40" s="6"/>
      <c r="K40" s="6"/>
      <c r="L40" s="6"/>
      <c r="M40" s="6"/>
      <c r="P40" s="6"/>
      <c r="S40" s="20"/>
      <c r="U40" s="15"/>
    </row>
    <row r="41" spans="2:21" s="3" customFormat="1" ht="14.7" customHeight="1" x14ac:dyDescent="0.3">
      <c r="B41" s="6"/>
      <c r="C41" s="23"/>
      <c r="D41" s="23"/>
      <c r="E41" s="6"/>
      <c r="F41" s="6"/>
      <c r="G41" s="6"/>
      <c r="H41" s="6"/>
      <c r="I41" s="6"/>
      <c r="J41" s="6"/>
      <c r="K41" s="6"/>
      <c r="L41" s="6"/>
      <c r="M41" s="6"/>
      <c r="P41" s="6"/>
      <c r="S41" s="20"/>
      <c r="U41" s="15"/>
    </row>
    <row r="42" spans="2:21" s="3" customFormat="1" ht="14.7" customHeight="1" x14ac:dyDescent="0.3">
      <c r="B42" s="6"/>
      <c r="C42" s="23"/>
      <c r="D42" s="23"/>
      <c r="E42" s="6"/>
      <c r="F42" s="6"/>
      <c r="G42" s="6"/>
      <c r="H42" s="6"/>
      <c r="I42" s="6"/>
      <c r="J42" s="6"/>
      <c r="K42" s="6"/>
      <c r="L42" s="6"/>
      <c r="M42" s="6"/>
      <c r="P42" s="6"/>
      <c r="S42" s="20"/>
      <c r="U42" s="15"/>
    </row>
    <row r="43" spans="2:21" s="3" customFormat="1" ht="14.7" customHeight="1" x14ac:dyDescent="0.3">
      <c r="B43" s="6"/>
      <c r="C43" s="23"/>
      <c r="D43" s="23"/>
      <c r="E43" s="6"/>
      <c r="F43" s="6"/>
      <c r="G43" s="6"/>
      <c r="H43" s="6"/>
      <c r="I43" s="6"/>
      <c r="J43" s="6"/>
      <c r="K43" s="6"/>
      <c r="L43" s="6"/>
      <c r="M43" s="6"/>
      <c r="P43" s="6"/>
      <c r="S43" s="20"/>
      <c r="U43" s="15"/>
    </row>
    <row r="44" spans="2:21" ht="14.7" customHeight="1" x14ac:dyDescent="0.3"/>
    <row r="45" spans="2:21" ht="14.7" customHeight="1" x14ac:dyDescent="0.3"/>
    <row r="46" spans="2:21" ht="20.100000000000001" customHeight="1" x14ac:dyDescent="0.3">
      <c r="B46" s="1"/>
      <c r="C46" s="2"/>
      <c r="D46" s="2"/>
      <c r="E46" s="1"/>
      <c r="F46" s="1"/>
      <c r="H46" s="1"/>
      <c r="J46" s="1"/>
      <c r="K46" s="1"/>
      <c r="L46" s="1"/>
      <c r="M46" s="1"/>
      <c r="S46" s="1"/>
      <c r="U46" s="1"/>
    </row>
    <row r="47" spans="2:21" ht="20.100000000000001" customHeight="1" x14ac:dyDescent="0.3">
      <c r="B47" s="1"/>
      <c r="C47" s="2"/>
      <c r="D47" s="2"/>
      <c r="E47" s="1"/>
      <c r="F47" s="1"/>
      <c r="H47" s="1"/>
      <c r="J47" s="1"/>
      <c r="K47" s="1"/>
      <c r="L47" s="1"/>
      <c r="M47" s="1"/>
      <c r="S47" s="1"/>
      <c r="U47" s="1"/>
    </row>
    <row r="48" spans="2:21" ht="20.100000000000001" customHeight="1" x14ac:dyDescent="0.3">
      <c r="B48" s="1"/>
      <c r="C48" s="2"/>
      <c r="D48" s="2"/>
      <c r="E48" s="1"/>
      <c r="F48" s="1"/>
      <c r="H48" s="1"/>
      <c r="J48" s="1"/>
      <c r="K48" s="1"/>
      <c r="L48" s="1"/>
      <c r="M48" s="1"/>
      <c r="S48" s="1"/>
      <c r="U48" s="1"/>
    </row>
    <row r="49" spans="3:16" s="1" customFormat="1" ht="20.100000000000001" customHeight="1" x14ac:dyDescent="0.3">
      <c r="C49" s="2"/>
      <c r="D49" s="2"/>
      <c r="G49" s="8"/>
      <c r="I49" s="8"/>
      <c r="P49" s="6"/>
    </row>
    <row r="50" spans="3:16" s="1" customFormat="1" ht="20.100000000000001" customHeight="1" x14ac:dyDescent="0.3">
      <c r="C50" s="2"/>
      <c r="D50" s="2"/>
      <c r="G50" s="8"/>
      <c r="I50" s="8"/>
      <c r="P50" s="6"/>
    </row>
    <row r="51" spans="3:16" s="1" customFormat="1" ht="20.100000000000001" customHeight="1" x14ac:dyDescent="0.3">
      <c r="C51" s="2"/>
      <c r="D51" s="2"/>
      <c r="G51" s="8"/>
      <c r="I51" s="8"/>
      <c r="P51" s="6"/>
    </row>
    <row r="52" spans="3:16" s="1" customFormat="1" ht="20.100000000000001" customHeight="1" x14ac:dyDescent="0.3">
      <c r="C52" s="2"/>
      <c r="D52" s="2"/>
      <c r="G52" s="8"/>
      <c r="I52" s="8"/>
      <c r="P52" s="6"/>
    </row>
    <row r="53" spans="3:16" s="1" customFormat="1" ht="20.100000000000001" customHeight="1" x14ac:dyDescent="0.3">
      <c r="C53" s="2"/>
      <c r="D53" s="2"/>
      <c r="G53" s="8"/>
      <c r="I53" s="8"/>
      <c r="P53" s="6"/>
    </row>
    <row r="54" spans="3:16" s="1" customFormat="1" ht="20.100000000000001" customHeight="1" x14ac:dyDescent="0.3">
      <c r="C54" s="2"/>
      <c r="D54" s="2"/>
      <c r="G54" s="8"/>
      <c r="I54" s="8"/>
      <c r="P54" s="6"/>
    </row>
    <row r="55" spans="3:16" s="1" customFormat="1" ht="20.100000000000001" customHeight="1" x14ac:dyDescent="0.3">
      <c r="C55" s="2"/>
      <c r="D55" s="2"/>
      <c r="G55" s="8"/>
      <c r="I55" s="8"/>
      <c r="P55" s="6"/>
    </row>
    <row r="56" spans="3:16" s="1" customFormat="1" ht="20.100000000000001" customHeight="1" x14ac:dyDescent="0.3">
      <c r="C56" s="2"/>
      <c r="D56" s="2"/>
      <c r="G56" s="8"/>
      <c r="I56" s="8"/>
      <c r="P56" s="6"/>
    </row>
    <row r="57" spans="3:16" s="1" customFormat="1" ht="20.100000000000001" customHeight="1" x14ac:dyDescent="0.3">
      <c r="C57" s="2"/>
      <c r="D57" s="2"/>
      <c r="G57" s="8"/>
      <c r="I57" s="8"/>
      <c r="P57" s="6"/>
    </row>
    <row r="58" spans="3:16" s="1" customFormat="1" ht="20.100000000000001" customHeight="1" x14ac:dyDescent="0.3">
      <c r="C58" s="2"/>
      <c r="D58" s="2"/>
      <c r="G58" s="8"/>
      <c r="I58" s="8"/>
      <c r="P58" s="6"/>
    </row>
    <row r="59" spans="3:16" s="1" customFormat="1" ht="20.100000000000001" customHeight="1" x14ac:dyDescent="0.3">
      <c r="C59" s="2"/>
      <c r="D59" s="2"/>
      <c r="G59" s="8"/>
      <c r="I59" s="8"/>
      <c r="P59" s="6"/>
    </row>
    <row r="60" spans="3:16" s="1" customFormat="1" ht="20.100000000000001" customHeight="1" x14ac:dyDescent="0.3">
      <c r="C60" s="2"/>
      <c r="D60" s="2"/>
      <c r="G60" s="8"/>
      <c r="I60" s="8"/>
      <c r="P60" s="6"/>
    </row>
    <row r="61" spans="3:16" s="1" customFormat="1" ht="20.100000000000001" customHeight="1" x14ac:dyDescent="0.3">
      <c r="C61" s="2"/>
      <c r="D61" s="2"/>
      <c r="G61" s="8"/>
      <c r="I61" s="8"/>
      <c r="P61" s="6"/>
    </row>
    <row r="62" spans="3:16" s="1" customFormat="1" ht="20.100000000000001" customHeight="1" x14ac:dyDescent="0.3">
      <c r="C62" s="2"/>
      <c r="D62" s="2"/>
      <c r="G62" s="8"/>
      <c r="I62" s="8"/>
      <c r="P62" s="6"/>
    </row>
    <row r="63" spans="3:16" s="1" customFormat="1" ht="20.100000000000001" customHeight="1" x14ac:dyDescent="0.3">
      <c r="C63" s="2"/>
      <c r="D63" s="2"/>
      <c r="G63" s="8"/>
      <c r="I63" s="8"/>
      <c r="P63" s="6"/>
    </row>
    <row r="64" spans="3:16" s="1" customFormat="1" ht="20.100000000000001" customHeight="1" x14ac:dyDescent="0.3">
      <c r="C64" s="2"/>
      <c r="D64" s="2"/>
      <c r="G64" s="8"/>
      <c r="I64" s="8"/>
      <c r="P64" s="6"/>
    </row>
    <row r="65" spans="3:16" s="1" customFormat="1" ht="20.100000000000001" customHeight="1" x14ac:dyDescent="0.3">
      <c r="C65" s="2"/>
      <c r="D65" s="2"/>
      <c r="G65" s="8"/>
      <c r="I65" s="8"/>
      <c r="P65" s="6"/>
    </row>
    <row r="66" spans="3:16" s="1" customFormat="1" ht="20.100000000000001" customHeight="1" x14ac:dyDescent="0.3">
      <c r="C66" s="2"/>
      <c r="D66" s="2"/>
      <c r="G66" s="8"/>
      <c r="I66" s="8"/>
      <c r="P66" s="6"/>
    </row>
    <row r="67" spans="3:16" s="1" customFormat="1" ht="20.100000000000001" customHeight="1" x14ac:dyDescent="0.3">
      <c r="C67" s="2"/>
      <c r="D67" s="2"/>
      <c r="G67" s="8"/>
      <c r="I67" s="8"/>
      <c r="P67" s="6"/>
    </row>
    <row r="68" spans="3:16" s="1" customFormat="1" ht="20.100000000000001" customHeight="1" x14ac:dyDescent="0.3">
      <c r="C68" s="2"/>
      <c r="D68" s="2"/>
      <c r="G68" s="8"/>
      <c r="I68" s="8"/>
      <c r="P68" s="6"/>
    </row>
    <row r="69" spans="3:16" s="1" customFormat="1" ht="20.100000000000001" customHeight="1" x14ac:dyDescent="0.3">
      <c r="C69" s="2"/>
      <c r="D69" s="2"/>
      <c r="G69" s="8"/>
      <c r="I69" s="8"/>
      <c r="P69" s="6"/>
    </row>
    <row r="70" spans="3:16" s="1" customFormat="1" ht="20.100000000000001" customHeight="1" x14ac:dyDescent="0.3">
      <c r="C70" s="2"/>
      <c r="D70" s="2"/>
      <c r="G70" s="8"/>
      <c r="I70" s="8"/>
      <c r="P70" s="6"/>
    </row>
    <row r="71" spans="3:16" s="1" customFormat="1" ht="20.100000000000001" customHeight="1" x14ac:dyDescent="0.3">
      <c r="C71" s="2"/>
      <c r="D71" s="2"/>
      <c r="G71" s="8"/>
      <c r="I71" s="8"/>
      <c r="P71" s="6"/>
    </row>
    <row r="72" spans="3:16" s="1" customFormat="1" ht="20.100000000000001" customHeight="1" x14ac:dyDescent="0.3">
      <c r="C72" s="2"/>
      <c r="D72" s="2"/>
      <c r="G72" s="8"/>
      <c r="I72" s="8"/>
      <c r="P72" s="6"/>
    </row>
    <row r="73" spans="3:16" s="1" customFormat="1" ht="20.100000000000001" customHeight="1" x14ac:dyDescent="0.3">
      <c r="C73" s="2"/>
      <c r="D73" s="2"/>
      <c r="G73" s="8"/>
      <c r="I73" s="8"/>
      <c r="P73" s="6"/>
    </row>
    <row r="74" spans="3:16" s="1" customFormat="1" ht="20.100000000000001" customHeight="1" x14ac:dyDescent="0.3">
      <c r="C74" s="2"/>
      <c r="D74" s="2"/>
      <c r="G74" s="8"/>
      <c r="I74" s="8"/>
      <c r="P74" s="6"/>
    </row>
    <row r="75" spans="3:16" s="1" customFormat="1" ht="20.100000000000001" customHeight="1" x14ac:dyDescent="0.3">
      <c r="C75" s="2"/>
      <c r="D75" s="2"/>
      <c r="G75" s="8"/>
      <c r="I75" s="8"/>
      <c r="P75" s="6"/>
    </row>
    <row r="76" spans="3:16" s="1" customFormat="1" ht="20.100000000000001" customHeight="1" x14ac:dyDescent="0.3">
      <c r="C76" s="2"/>
      <c r="D76" s="2"/>
      <c r="G76" s="8"/>
      <c r="I76" s="8"/>
      <c r="P76" s="6"/>
    </row>
    <row r="77" spans="3:16" s="1" customFormat="1" ht="20.100000000000001" customHeight="1" x14ac:dyDescent="0.3">
      <c r="C77" s="2"/>
      <c r="D77" s="2"/>
      <c r="G77" s="8"/>
      <c r="I77" s="8"/>
      <c r="P77" s="6"/>
    </row>
    <row r="78" spans="3:16" s="1" customFormat="1" ht="20.100000000000001" customHeight="1" x14ac:dyDescent="0.3">
      <c r="C78" s="2"/>
      <c r="D78" s="2"/>
      <c r="G78" s="8"/>
      <c r="I78" s="8"/>
      <c r="P78" s="6"/>
    </row>
    <row r="79" spans="3:16" s="1" customFormat="1" ht="20.100000000000001" customHeight="1" x14ac:dyDescent="0.3">
      <c r="C79" s="2"/>
      <c r="D79" s="2"/>
      <c r="G79" s="8"/>
      <c r="I79" s="8"/>
      <c r="P79" s="6"/>
    </row>
    <row r="80" spans="3:16" s="1" customFormat="1" ht="20.100000000000001" customHeight="1" x14ac:dyDescent="0.3">
      <c r="C80" s="2"/>
      <c r="D80" s="2"/>
      <c r="G80" s="8"/>
      <c r="I80" s="8"/>
      <c r="P80" s="6"/>
    </row>
    <row r="81" spans="3:16" s="1" customFormat="1" ht="20.100000000000001" customHeight="1" x14ac:dyDescent="0.3">
      <c r="C81" s="2"/>
      <c r="D81" s="2"/>
      <c r="G81" s="8"/>
      <c r="I81" s="8"/>
      <c r="P81" s="6"/>
    </row>
    <row r="82" spans="3:16" s="1" customFormat="1" ht="20.100000000000001" customHeight="1" x14ac:dyDescent="0.3">
      <c r="C82" s="2"/>
      <c r="D82" s="2"/>
      <c r="G82" s="8"/>
      <c r="I82" s="8"/>
      <c r="P82" s="6"/>
    </row>
    <row r="83" spans="3:16" s="1" customFormat="1" ht="20.100000000000001" customHeight="1" x14ac:dyDescent="0.3">
      <c r="C83" s="2"/>
      <c r="D83" s="2"/>
      <c r="G83" s="8"/>
      <c r="I83" s="8"/>
      <c r="P83" s="6"/>
    </row>
    <row r="84" spans="3:16" s="1" customFormat="1" ht="20.100000000000001" customHeight="1" x14ac:dyDescent="0.3">
      <c r="C84" s="2"/>
      <c r="D84" s="2"/>
      <c r="G84" s="8"/>
      <c r="I84" s="8"/>
      <c r="P84" s="6"/>
    </row>
    <row r="85" spans="3:16" s="1" customFormat="1" ht="20.100000000000001" customHeight="1" x14ac:dyDescent="0.3">
      <c r="C85" s="2"/>
      <c r="D85" s="2"/>
      <c r="G85" s="8"/>
      <c r="I85" s="8"/>
      <c r="P85" s="6"/>
    </row>
    <row r="86" spans="3:16" s="1" customFormat="1" ht="20.100000000000001" customHeight="1" x14ac:dyDescent="0.3">
      <c r="C86" s="2"/>
      <c r="D86" s="2"/>
      <c r="G86" s="8"/>
      <c r="I86" s="8"/>
      <c r="P86" s="6"/>
    </row>
    <row r="87" spans="3:16" s="1" customFormat="1" ht="20.100000000000001" customHeight="1" x14ac:dyDescent="0.3">
      <c r="C87" s="2"/>
      <c r="D87" s="2"/>
      <c r="G87" s="8"/>
      <c r="I87" s="8"/>
      <c r="P87" s="6"/>
    </row>
    <row r="88" spans="3:16" s="1" customFormat="1" ht="20.100000000000001" customHeight="1" x14ac:dyDescent="0.3">
      <c r="C88" s="2"/>
      <c r="D88" s="2"/>
      <c r="G88" s="8"/>
      <c r="I88" s="8"/>
      <c r="P88" s="6"/>
    </row>
    <row r="89" spans="3:16" s="1" customFormat="1" ht="20.100000000000001" customHeight="1" x14ac:dyDescent="0.3">
      <c r="C89" s="2"/>
      <c r="D89" s="2"/>
      <c r="G89" s="8"/>
      <c r="I89" s="8"/>
      <c r="P89" s="6"/>
    </row>
    <row r="90" spans="3:16" s="1" customFormat="1" ht="20.100000000000001" customHeight="1" x14ac:dyDescent="0.3">
      <c r="C90" s="2"/>
      <c r="D90" s="2"/>
      <c r="G90" s="8"/>
      <c r="I90" s="8"/>
      <c r="P90" s="6"/>
    </row>
    <row r="91" spans="3:16" s="1" customFormat="1" ht="20.100000000000001" customHeight="1" x14ac:dyDescent="0.3">
      <c r="C91" s="2"/>
      <c r="D91" s="2"/>
      <c r="G91" s="8"/>
      <c r="I91" s="8"/>
      <c r="P91" s="6"/>
    </row>
    <row r="92" spans="3:16" s="1" customFormat="1" ht="20.100000000000001" customHeight="1" x14ac:dyDescent="0.3">
      <c r="C92" s="2"/>
      <c r="D92" s="2"/>
      <c r="G92" s="8"/>
      <c r="I92" s="8"/>
      <c r="P92" s="6"/>
    </row>
    <row r="93" spans="3:16" s="1" customFormat="1" ht="20.100000000000001" customHeight="1" x14ac:dyDescent="0.3">
      <c r="C93" s="2"/>
      <c r="D93" s="2"/>
      <c r="G93" s="8"/>
      <c r="I93" s="8"/>
      <c r="P93" s="6"/>
    </row>
    <row r="94" spans="3:16" s="1" customFormat="1" ht="20.100000000000001" customHeight="1" x14ac:dyDescent="0.3">
      <c r="C94" s="2"/>
      <c r="D94" s="2"/>
      <c r="G94" s="8"/>
      <c r="I94" s="8"/>
      <c r="P94" s="6"/>
    </row>
    <row r="95" spans="3:16" s="1" customFormat="1" ht="20.100000000000001" customHeight="1" x14ac:dyDescent="0.3">
      <c r="C95" s="2"/>
      <c r="D95" s="2"/>
      <c r="G95" s="8"/>
      <c r="I95" s="8"/>
      <c r="P95" s="6"/>
    </row>
    <row r="96" spans="3:16" s="1" customFormat="1" ht="20.100000000000001" customHeight="1" x14ac:dyDescent="0.3">
      <c r="C96" s="2"/>
      <c r="D96" s="2"/>
      <c r="G96" s="8"/>
      <c r="I96" s="8"/>
      <c r="P96" s="6"/>
    </row>
    <row r="97" spans="3:16" s="1" customFormat="1" ht="20.100000000000001" customHeight="1" x14ac:dyDescent="0.3">
      <c r="C97" s="2"/>
      <c r="D97" s="2"/>
      <c r="G97" s="8"/>
      <c r="I97" s="8"/>
      <c r="P97" s="6"/>
    </row>
    <row r="98" spans="3:16" s="1" customFormat="1" ht="20.100000000000001" customHeight="1" x14ac:dyDescent="0.3">
      <c r="C98" s="2"/>
      <c r="D98" s="2"/>
      <c r="G98" s="8"/>
      <c r="I98" s="8"/>
      <c r="P98" s="6"/>
    </row>
    <row r="99" spans="3:16" s="1" customFormat="1" ht="20.100000000000001" customHeight="1" x14ac:dyDescent="0.3">
      <c r="C99" s="2"/>
      <c r="D99" s="2"/>
      <c r="G99" s="8"/>
      <c r="I99" s="8"/>
      <c r="P99" s="6"/>
    </row>
    <row r="100" spans="3:16" s="1" customFormat="1" ht="20.100000000000001" customHeight="1" x14ac:dyDescent="0.3">
      <c r="C100" s="2"/>
      <c r="D100" s="2"/>
      <c r="G100" s="8"/>
      <c r="I100" s="8"/>
      <c r="P100" s="6"/>
    </row>
    <row r="101" spans="3:16" s="1" customFormat="1" ht="20.100000000000001" customHeight="1" x14ac:dyDescent="0.3">
      <c r="C101" s="2"/>
      <c r="D101" s="2"/>
      <c r="G101" s="8"/>
      <c r="I101" s="8"/>
      <c r="P101" s="6"/>
    </row>
    <row r="102" spans="3:16" s="1" customFormat="1" ht="20.100000000000001" customHeight="1" x14ac:dyDescent="0.3">
      <c r="C102" s="2"/>
      <c r="D102" s="2"/>
      <c r="G102" s="8"/>
      <c r="I102" s="8"/>
      <c r="P102" s="6"/>
    </row>
    <row r="103" spans="3:16" s="1" customFormat="1" ht="20.100000000000001" customHeight="1" x14ac:dyDescent="0.3">
      <c r="C103" s="2"/>
      <c r="D103" s="2"/>
      <c r="G103" s="8"/>
      <c r="I103" s="8"/>
      <c r="P103" s="6"/>
    </row>
    <row r="104" spans="3:16" s="1" customFormat="1" ht="20.100000000000001" customHeight="1" x14ac:dyDescent="0.3">
      <c r="C104" s="2"/>
      <c r="D104" s="2"/>
      <c r="G104" s="8"/>
      <c r="I104" s="8"/>
      <c r="P104" s="6"/>
    </row>
    <row r="105" spans="3:16" s="1" customFormat="1" ht="20.100000000000001" customHeight="1" x14ac:dyDescent="0.3">
      <c r="C105" s="2"/>
      <c r="D105" s="2"/>
      <c r="G105" s="8"/>
      <c r="I105" s="8"/>
      <c r="P105" s="6"/>
    </row>
    <row r="106" spans="3:16" s="1" customFormat="1" ht="20.100000000000001" customHeight="1" x14ac:dyDescent="0.3">
      <c r="C106" s="2"/>
      <c r="D106" s="2"/>
      <c r="G106" s="8"/>
      <c r="I106" s="8"/>
      <c r="P106" s="6"/>
    </row>
    <row r="107" spans="3:16" s="1" customFormat="1" ht="20.100000000000001" customHeight="1" x14ac:dyDescent="0.3">
      <c r="C107" s="2"/>
      <c r="D107" s="2"/>
      <c r="G107" s="8"/>
      <c r="I107" s="8"/>
      <c r="P107" s="6"/>
    </row>
    <row r="108" spans="3:16" s="1" customFormat="1" ht="20.100000000000001" customHeight="1" x14ac:dyDescent="0.3">
      <c r="C108" s="2"/>
      <c r="D108" s="2"/>
      <c r="G108" s="8"/>
      <c r="I108" s="8"/>
      <c r="P108" s="6"/>
    </row>
    <row r="109" spans="3:16" s="1" customFormat="1" ht="20.100000000000001" customHeight="1" x14ac:dyDescent="0.3">
      <c r="C109" s="2"/>
      <c r="D109" s="2"/>
      <c r="G109" s="8"/>
      <c r="I109" s="8"/>
      <c r="P109" s="6"/>
    </row>
    <row r="110" spans="3:16" s="1" customFormat="1" ht="20.100000000000001" customHeight="1" x14ac:dyDescent="0.3">
      <c r="C110" s="2"/>
      <c r="D110" s="2"/>
      <c r="G110" s="8"/>
      <c r="I110" s="8"/>
      <c r="P110" s="6"/>
    </row>
    <row r="111" spans="3:16" s="1" customFormat="1" ht="20.100000000000001" customHeight="1" x14ac:dyDescent="0.3">
      <c r="C111" s="2"/>
      <c r="D111" s="2"/>
      <c r="G111" s="8"/>
      <c r="I111" s="8"/>
      <c r="P111" s="6"/>
    </row>
    <row r="112" spans="3:16" s="1" customFormat="1" ht="20.100000000000001" customHeight="1" x14ac:dyDescent="0.3">
      <c r="C112" s="2"/>
      <c r="D112" s="2"/>
      <c r="G112" s="8"/>
      <c r="I112" s="8"/>
      <c r="P112" s="6"/>
    </row>
    <row r="113" spans="3:16" s="1" customFormat="1" ht="20.100000000000001" customHeight="1" x14ac:dyDescent="0.3">
      <c r="C113" s="2"/>
      <c r="D113" s="2"/>
      <c r="G113" s="8"/>
      <c r="I113" s="8"/>
      <c r="P113" s="6"/>
    </row>
    <row r="114" spans="3:16" s="1" customFormat="1" ht="20.100000000000001" customHeight="1" x14ac:dyDescent="0.3">
      <c r="C114" s="2"/>
      <c r="D114" s="2"/>
      <c r="G114" s="8"/>
      <c r="I114" s="8"/>
      <c r="P114" s="6"/>
    </row>
    <row r="115" spans="3:16" s="1" customFormat="1" ht="20.100000000000001" customHeight="1" x14ac:dyDescent="0.3">
      <c r="C115" s="2"/>
      <c r="D115" s="2"/>
      <c r="G115" s="8"/>
      <c r="I115" s="8"/>
      <c r="P115" s="6"/>
    </row>
    <row r="116" spans="3:16" s="1" customFormat="1" ht="20.100000000000001" customHeight="1" x14ac:dyDescent="0.3">
      <c r="C116" s="2"/>
      <c r="D116" s="2"/>
      <c r="G116" s="8"/>
      <c r="I116" s="8"/>
      <c r="P116" s="6"/>
    </row>
    <row r="117" spans="3:16" s="1" customFormat="1" ht="20.100000000000001" customHeight="1" x14ac:dyDescent="0.3">
      <c r="C117" s="2"/>
      <c r="D117" s="2"/>
      <c r="G117" s="8"/>
      <c r="I117" s="8"/>
      <c r="P117" s="6"/>
    </row>
    <row r="118" spans="3:16" s="1" customFormat="1" ht="20.100000000000001" customHeight="1" x14ac:dyDescent="0.3">
      <c r="C118" s="2"/>
      <c r="D118" s="2"/>
      <c r="G118" s="8"/>
      <c r="I118" s="8"/>
      <c r="P118" s="6"/>
    </row>
    <row r="119" spans="3:16" s="1" customFormat="1" ht="20.100000000000001" customHeight="1" x14ac:dyDescent="0.3">
      <c r="C119" s="2"/>
      <c r="D119" s="2"/>
      <c r="G119" s="8"/>
      <c r="I119" s="8"/>
      <c r="P119" s="6"/>
    </row>
    <row r="120" spans="3:16" s="1" customFormat="1" ht="20.100000000000001" customHeight="1" x14ac:dyDescent="0.3">
      <c r="C120" s="2"/>
      <c r="D120" s="2"/>
      <c r="G120" s="8"/>
      <c r="I120" s="8"/>
      <c r="P120" s="6"/>
    </row>
    <row r="121" spans="3:16" s="1" customFormat="1" ht="20.100000000000001" customHeight="1" x14ac:dyDescent="0.3">
      <c r="C121" s="2"/>
      <c r="D121" s="2"/>
      <c r="G121" s="8"/>
      <c r="I121" s="8"/>
      <c r="P121" s="6"/>
    </row>
    <row r="122" spans="3:16" s="1" customFormat="1" ht="20.100000000000001" customHeight="1" x14ac:dyDescent="0.3">
      <c r="C122" s="2"/>
      <c r="D122" s="2"/>
      <c r="G122" s="8"/>
      <c r="I122" s="8"/>
      <c r="P122" s="6"/>
    </row>
    <row r="123" spans="3:16" s="1" customFormat="1" ht="20.100000000000001" customHeight="1" x14ac:dyDescent="0.3">
      <c r="C123" s="2"/>
      <c r="D123" s="2"/>
      <c r="G123" s="8"/>
      <c r="I123" s="8"/>
      <c r="P123" s="6"/>
    </row>
    <row r="124" spans="3:16" s="1" customFormat="1" ht="20.100000000000001" customHeight="1" x14ac:dyDescent="0.3">
      <c r="C124" s="2"/>
      <c r="D124" s="2"/>
      <c r="G124" s="8"/>
      <c r="I124" s="8"/>
      <c r="P124" s="6"/>
    </row>
    <row r="125" spans="3:16" s="1" customFormat="1" ht="20.100000000000001" customHeight="1" x14ac:dyDescent="0.3">
      <c r="C125" s="2"/>
      <c r="D125" s="2"/>
      <c r="G125" s="8"/>
      <c r="I125" s="8"/>
      <c r="P125" s="6"/>
    </row>
    <row r="126" spans="3:16" s="1" customFormat="1" ht="20.100000000000001" customHeight="1" x14ac:dyDescent="0.3">
      <c r="C126" s="2"/>
      <c r="D126" s="2"/>
      <c r="G126" s="8"/>
      <c r="I126" s="8"/>
      <c r="P126" s="6"/>
    </row>
    <row r="127" spans="3:16" s="1" customFormat="1" ht="20.100000000000001" customHeight="1" x14ac:dyDescent="0.3">
      <c r="C127" s="2"/>
      <c r="D127" s="2"/>
      <c r="G127" s="8"/>
      <c r="I127" s="8"/>
      <c r="P127" s="6"/>
    </row>
    <row r="128" spans="3:16" s="1" customFormat="1" ht="20.100000000000001" customHeight="1" x14ac:dyDescent="0.3">
      <c r="C128" s="2"/>
      <c r="D128" s="2"/>
      <c r="G128" s="8"/>
      <c r="I128" s="8"/>
      <c r="P128" s="6"/>
    </row>
    <row r="129" spans="3:16" s="1" customFormat="1" ht="20.100000000000001" customHeight="1" x14ac:dyDescent="0.3">
      <c r="C129" s="2"/>
      <c r="D129" s="2"/>
      <c r="G129" s="8"/>
      <c r="I129" s="8"/>
      <c r="P129" s="6"/>
    </row>
    <row r="130" spans="3:16" s="1" customFormat="1" ht="20.100000000000001" customHeight="1" x14ac:dyDescent="0.3">
      <c r="C130" s="2"/>
      <c r="D130" s="2"/>
      <c r="G130" s="8"/>
      <c r="I130" s="8"/>
      <c r="P130" s="6"/>
    </row>
    <row r="131" spans="3:16" s="1" customFormat="1" ht="20.100000000000001" customHeight="1" x14ac:dyDescent="0.3">
      <c r="C131" s="2"/>
      <c r="D131" s="2"/>
      <c r="G131" s="8"/>
      <c r="I131" s="8"/>
      <c r="P131" s="6"/>
    </row>
    <row r="132" spans="3:16" s="1" customFormat="1" ht="20.100000000000001" customHeight="1" x14ac:dyDescent="0.3">
      <c r="C132" s="2"/>
      <c r="D132" s="2"/>
      <c r="G132" s="8"/>
      <c r="I132" s="8"/>
      <c r="P132" s="6"/>
    </row>
    <row r="133" spans="3:16" s="1" customFormat="1" ht="20.100000000000001" customHeight="1" x14ac:dyDescent="0.3">
      <c r="C133" s="2"/>
      <c r="D133" s="2"/>
      <c r="G133" s="8"/>
      <c r="I133" s="8"/>
      <c r="P133" s="6"/>
    </row>
    <row r="134" spans="3:16" s="1" customFormat="1" ht="20.100000000000001" customHeight="1" x14ac:dyDescent="0.3">
      <c r="C134" s="2"/>
      <c r="D134" s="2"/>
      <c r="G134" s="8"/>
      <c r="I134" s="8"/>
      <c r="P134" s="6"/>
    </row>
    <row r="135" spans="3:16" s="1" customFormat="1" ht="20.100000000000001" customHeight="1" x14ac:dyDescent="0.3">
      <c r="C135" s="2"/>
      <c r="D135" s="2"/>
      <c r="G135" s="8"/>
      <c r="I135" s="8"/>
      <c r="P135" s="6"/>
    </row>
    <row r="136" spans="3:16" s="1" customFormat="1" ht="20.100000000000001" customHeight="1" x14ac:dyDescent="0.3">
      <c r="C136" s="2"/>
      <c r="D136" s="2"/>
      <c r="G136" s="8"/>
      <c r="I136" s="8"/>
      <c r="P136" s="6"/>
    </row>
    <row r="137" spans="3:16" s="1" customFormat="1" ht="20.100000000000001" customHeight="1" x14ac:dyDescent="0.3">
      <c r="C137" s="2"/>
      <c r="D137" s="2"/>
      <c r="G137" s="8"/>
      <c r="I137" s="8"/>
      <c r="P137" s="6"/>
    </row>
    <row r="138" spans="3:16" s="1" customFormat="1" ht="20.100000000000001" customHeight="1" x14ac:dyDescent="0.3">
      <c r="C138" s="2"/>
      <c r="D138" s="2"/>
      <c r="G138" s="8"/>
      <c r="I138" s="8"/>
      <c r="P138" s="6"/>
    </row>
    <row r="139" spans="3:16" s="1" customFormat="1" ht="20.100000000000001" customHeight="1" x14ac:dyDescent="0.3">
      <c r="C139" s="2"/>
      <c r="D139" s="2"/>
      <c r="G139" s="8"/>
      <c r="I139" s="8"/>
      <c r="P139" s="6"/>
    </row>
    <row r="140" spans="3:16" s="1" customFormat="1" ht="20.100000000000001" customHeight="1" x14ac:dyDescent="0.3">
      <c r="C140" s="2"/>
      <c r="D140" s="2"/>
      <c r="G140" s="8"/>
      <c r="I140" s="8"/>
      <c r="P140" s="6"/>
    </row>
    <row r="141" spans="3:16" s="1" customFormat="1" ht="20.100000000000001" customHeight="1" x14ac:dyDescent="0.3">
      <c r="C141" s="2"/>
      <c r="D141" s="2"/>
      <c r="G141" s="8"/>
      <c r="I141" s="8"/>
      <c r="P141" s="6"/>
    </row>
    <row r="142" spans="3:16" s="1" customFormat="1" ht="20.100000000000001" customHeight="1" x14ac:dyDescent="0.3">
      <c r="C142" s="2"/>
      <c r="D142" s="2"/>
      <c r="G142" s="8"/>
      <c r="I142" s="8"/>
      <c r="P142" s="6"/>
    </row>
    <row r="143" spans="3:16" s="1" customFormat="1" ht="20.100000000000001" customHeight="1" x14ac:dyDescent="0.3">
      <c r="C143" s="2"/>
      <c r="D143" s="2"/>
      <c r="G143" s="8"/>
      <c r="I143" s="8"/>
      <c r="P143" s="6"/>
    </row>
    <row r="144" spans="3:16" s="1" customFormat="1" ht="20.100000000000001" customHeight="1" x14ac:dyDescent="0.3">
      <c r="C144" s="2"/>
      <c r="D144" s="2"/>
      <c r="G144" s="8"/>
      <c r="I144" s="8"/>
      <c r="P144" s="6"/>
    </row>
    <row r="145" spans="3:16" s="1" customFormat="1" ht="20.100000000000001" customHeight="1" x14ac:dyDescent="0.3">
      <c r="C145" s="2"/>
      <c r="D145" s="2"/>
      <c r="G145" s="8"/>
      <c r="I145" s="8"/>
      <c r="P145" s="6"/>
    </row>
    <row r="146" spans="3:16" s="1" customFormat="1" ht="20.100000000000001" customHeight="1" x14ac:dyDescent="0.3">
      <c r="C146" s="2"/>
      <c r="D146" s="2"/>
      <c r="G146" s="8"/>
      <c r="I146" s="8"/>
      <c r="P146" s="6"/>
    </row>
    <row r="147" spans="3:16" s="1" customFormat="1" ht="20.100000000000001" customHeight="1" x14ac:dyDescent="0.3">
      <c r="C147" s="2"/>
      <c r="D147" s="2"/>
      <c r="G147" s="8"/>
      <c r="I147" s="8"/>
      <c r="P147" s="6"/>
    </row>
    <row r="148" spans="3:16" s="1" customFormat="1" ht="20.100000000000001" customHeight="1" x14ac:dyDescent="0.3">
      <c r="C148" s="2"/>
      <c r="D148" s="2"/>
      <c r="G148" s="8"/>
      <c r="I148" s="8"/>
      <c r="P148" s="6"/>
    </row>
    <row r="149" spans="3:16" s="1" customFormat="1" ht="20.100000000000001" customHeight="1" x14ac:dyDescent="0.3">
      <c r="C149" s="2"/>
      <c r="D149" s="2"/>
      <c r="G149" s="8"/>
      <c r="I149" s="8"/>
      <c r="P149" s="6"/>
    </row>
    <row r="150" spans="3:16" s="1" customFormat="1" ht="20.100000000000001" customHeight="1" x14ac:dyDescent="0.3">
      <c r="C150" s="2"/>
      <c r="D150" s="2"/>
      <c r="G150" s="8"/>
      <c r="I150" s="8"/>
      <c r="P150" s="6"/>
    </row>
    <row r="151" spans="3:16" s="1" customFormat="1" ht="20.100000000000001" customHeight="1" x14ac:dyDescent="0.3">
      <c r="C151" s="2"/>
      <c r="D151" s="2"/>
      <c r="G151" s="8"/>
      <c r="I151" s="8"/>
      <c r="P151" s="6"/>
    </row>
    <row r="152" spans="3:16" s="1" customFormat="1" ht="20.100000000000001" customHeight="1" x14ac:dyDescent="0.3">
      <c r="C152" s="2"/>
      <c r="D152" s="2"/>
      <c r="G152" s="8"/>
      <c r="I152" s="8"/>
      <c r="P152" s="6"/>
    </row>
    <row r="153" spans="3:16" s="1" customFormat="1" ht="20.100000000000001" customHeight="1" x14ac:dyDescent="0.3">
      <c r="C153" s="2"/>
      <c r="D153" s="2"/>
      <c r="G153" s="8"/>
      <c r="I153" s="8"/>
      <c r="P153" s="6"/>
    </row>
    <row r="154" spans="3:16" s="1" customFormat="1" ht="20.100000000000001" customHeight="1" x14ac:dyDescent="0.3">
      <c r="C154" s="2"/>
      <c r="D154" s="2"/>
      <c r="G154" s="8"/>
      <c r="I154" s="8"/>
      <c r="P154" s="6"/>
    </row>
    <row r="155" spans="3:16" s="1" customFormat="1" ht="20.100000000000001" customHeight="1" x14ac:dyDescent="0.3">
      <c r="C155" s="2"/>
      <c r="D155" s="2"/>
      <c r="G155" s="8"/>
      <c r="I155" s="8"/>
      <c r="P155" s="6"/>
    </row>
    <row r="156" spans="3:16" s="1" customFormat="1" ht="20.100000000000001" customHeight="1" x14ac:dyDescent="0.3">
      <c r="C156" s="2"/>
      <c r="D156" s="2"/>
      <c r="G156" s="8"/>
      <c r="I156" s="8"/>
      <c r="P156" s="6"/>
    </row>
    <row r="157" spans="3:16" s="1" customFormat="1" ht="20.100000000000001" customHeight="1" x14ac:dyDescent="0.3">
      <c r="C157" s="2"/>
      <c r="D157" s="2"/>
      <c r="G157" s="8"/>
      <c r="I157" s="8"/>
      <c r="P157" s="6"/>
    </row>
    <row r="158" spans="3:16" s="1" customFormat="1" ht="20.100000000000001" customHeight="1" x14ac:dyDescent="0.3">
      <c r="C158" s="2"/>
      <c r="D158" s="2"/>
      <c r="G158" s="8"/>
      <c r="I158" s="8"/>
      <c r="P158" s="6"/>
    </row>
    <row r="159" spans="3:16" s="1" customFormat="1" ht="20.100000000000001" customHeight="1" x14ac:dyDescent="0.3">
      <c r="C159" s="2"/>
      <c r="D159" s="2"/>
      <c r="G159" s="8"/>
      <c r="I159" s="8"/>
      <c r="P159" s="6"/>
    </row>
    <row r="160" spans="3:16" s="1" customFormat="1" ht="20.100000000000001" customHeight="1" x14ac:dyDescent="0.3">
      <c r="C160" s="2"/>
      <c r="D160" s="2"/>
      <c r="G160" s="8"/>
      <c r="I160" s="8"/>
      <c r="P160" s="6"/>
    </row>
    <row r="161" spans="3:16" s="1" customFormat="1" ht="20.100000000000001" customHeight="1" x14ac:dyDescent="0.3">
      <c r="C161" s="2"/>
      <c r="D161" s="2"/>
      <c r="G161" s="8"/>
      <c r="I161" s="8"/>
      <c r="P161" s="6"/>
    </row>
    <row r="162" spans="3:16" s="1" customFormat="1" ht="20.100000000000001" customHeight="1" x14ac:dyDescent="0.3">
      <c r="C162" s="2"/>
      <c r="D162" s="2"/>
      <c r="G162" s="8"/>
      <c r="I162" s="8"/>
      <c r="P162" s="6"/>
    </row>
    <row r="163" spans="3:16" s="1" customFormat="1" ht="20.100000000000001" customHeight="1" x14ac:dyDescent="0.3">
      <c r="C163" s="2"/>
      <c r="D163" s="2"/>
      <c r="G163" s="8"/>
      <c r="I163" s="8"/>
      <c r="P163" s="6"/>
    </row>
    <row r="164" spans="3:16" s="1" customFormat="1" ht="20.100000000000001" customHeight="1" x14ac:dyDescent="0.3">
      <c r="C164" s="2"/>
      <c r="D164" s="2"/>
      <c r="G164" s="8"/>
      <c r="I164" s="8"/>
      <c r="P164" s="6"/>
    </row>
    <row r="165" spans="3:16" s="1" customFormat="1" ht="20.100000000000001" customHeight="1" x14ac:dyDescent="0.3">
      <c r="C165" s="2"/>
      <c r="D165" s="2"/>
      <c r="G165" s="8"/>
      <c r="I165" s="8"/>
      <c r="P165" s="6"/>
    </row>
    <row r="166" spans="3:16" s="1" customFormat="1" ht="20.100000000000001" customHeight="1" x14ac:dyDescent="0.3">
      <c r="C166" s="2"/>
      <c r="D166" s="2"/>
      <c r="G166" s="8"/>
      <c r="I166" s="8"/>
      <c r="P166" s="6"/>
    </row>
    <row r="167" spans="3:16" s="1" customFormat="1" ht="20.100000000000001" customHeight="1" x14ac:dyDescent="0.3">
      <c r="C167" s="2"/>
      <c r="D167" s="2"/>
      <c r="G167" s="8"/>
      <c r="I167" s="8"/>
      <c r="P167" s="6"/>
    </row>
    <row r="168" spans="3:16" s="1" customFormat="1" ht="20.100000000000001" customHeight="1" x14ac:dyDescent="0.3">
      <c r="C168" s="2"/>
      <c r="D168" s="2"/>
      <c r="G168" s="8"/>
      <c r="I168" s="8"/>
      <c r="P168" s="6"/>
    </row>
    <row r="169" spans="3:16" s="1" customFormat="1" ht="20.100000000000001" customHeight="1" x14ac:dyDescent="0.3">
      <c r="C169" s="2"/>
      <c r="D169" s="2"/>
      <c r="G169" s="8"/>
      <c r="I169" s="8"/>
      <c r="P169" s="6"/>
    </row>
    <row r="170" spans="3:16" s="1" customFormat="1" ht="20.100000000000001" customHeight="1" x14ac:dyDescent="0.3">
      <c r="C170" s="2"/>
      <c r="D170" s="2"/>
      <c r="G170" s="8"/>
      <c r="I170" s="8"/>
      <c r="P170" s="6"/>
    </row>
    <row r="171" spans="3:16" s="1" customFormat="1" ht="20.100000000000001" customHeight="1" x14ac:dyDescent="0.3">
      <c r="C171" s="2"/>
      <c r="D171" s="2"/>
      <c r="G171" s="8"/>
      <c r="I171" s="8"/>
      <c r="P171" s="6"/>
    </row>
    <row r="172" spans="3:16" s="1" customFormat="1" ht="20.100000000000001" customHeight="1" x14ac:dyDescent="0.3">
      <c r="C172" s="2"/>
      <c r="D172" s="2"/>
      <c r="G172" s="8"/>
      <c r="I172" s="8"/>
      <c r="P172" s="6"/>
    </row>
    <row r="173" spans="3:16" s="1" customFormat="1" ht="20.100000000000001" customHeight="1" x14ac:dyDescent="0.3">
      <c r="C173" s="2"/>
      <c r="D173" s="2"/>
      <c r="G173" s="8"/>
      <c r="I173" s="8"/>
      <c r="P173" s="6"/>
    </row>
    <row r="174" spans="3:16" s="1" customFormat="1" ht="20.100000000000001" customHeight="1" x14ac:dyDescent="0.3">
      <c r="C174" s="2"/>
      <c r="D174" s="2"/>
      <c r="G174" s="8"/>
      <c r="I174" s="8"/>
      <c r="P174" s="6"/>
    </row>
    <row r="175" spans="3:16" s="1" customFormat="1" ht="20.100000000000001" customHeight="1" x14ac:dyDescent="0.3">
      <c r="C175" s="2"/>
      <c r="D175" s="2"/>
      <c r="G175" s="8"/>
      <c r="I175" s="8"/>
      <c r="P175" s="6"/>
    </row>
    <row r="176" spans="3:16" s="1" customFormat="1" ht="20.100000000000001" customHeight="1" x14ac:dyDescent="0.3">
      <c r="C176" s="2"/>
      <c r="D176" s="2"/>
      <c r="G176" s="8"/>
      <c r="I176" s="8"/>
      <c r="P176" s="6"/>
    </row>
    <row r="177" spans="3:16" s="1" customFormat="1" ht="20.100000000000001" customHeight="1" x14ac:dyDescent="0.3">
      <c r="C177" s="2"/>
      <c r="D177" s="2"/>
      <c r="G177" s="8"/>
      <c r="I177" s="8"/>
      <c r="P177" s="6"/>
    </row>
    <row r="178" spans="3:16" s="1" customFormat="1" ht="20.100000000000001" customHeight="1" x14ac:dyDescent="0.3">
      <c r="C178" s="2"/>
      <c r="D178" s="2"/>
      <c r="G178" s="8"/>
      <c r="I178" s="8"/>
      <c r="P178" s="6"/>
    </row>
    <row r="179" spans="3:16" s="1" customFormat="1" ht="20.100000000000001" customHeight="1" x14ac:dyDescent="0.3">
      <c r="C179" s="2"/>
      <c r="D179" s="2"/>
      <c r="G179" s="8"/>
      <c r="I179" s="8"/>
      <c r="P179" s="6"/>
    </row>
    <row r="180" spans="3:16" s="1" customFormat="1" ht="20.100000000000001" customHeight="1" x14ac:dyDescent="0.3">
      <c r="C180" s="2"/>
      <c r="D180" s="2"/>
      <c r="G180" s="8"/>
      <c r="I180" s="8"/>
      <c r="P180" s="6"/>
    </row>
    <row r="181" spans="3:16" s="1" customFormat="1" ht="20.100000000000001" customHeight="1" x14ac:dyDescent="0.3">
      <c r="C181" s="2"/>
      <c r="D181" s="2"/>
      <c r="G181" s="8"/>
      <c r="I181" s="8"/>
      <c r="P181" s="6"/>
    </row>
    <row r="182" spans="3:16" s="1" customFormat="1" ht="20.100000000000001" customHeight="1" x14ac:dyDescent="0.3">
      <c r="C182" s="2"/>
      <c r="D182" s="2"/>
      <c r="G182" s="8"/>
      <c r="I182" s="8"/>
      <c r="P182" s="6"/>
    </row>
    <row r="183" spans="3:16" s="1" customFormat="1" ht="20.100000000000001" customHeight="1" x14ac:dyDescent="0.3">
      <c r="C183" s="2"/>
      <c r="D183" s="2"/>
      <c r="G183" s="8"/>
      <c r="I183" s="8"/>
      <c r="P183" s="6"/>
    </row>
    <row r="184" spans="3:16" s="1" customFormat="1" ht="20.100000000000001" customHeight="1" x14ac:dyDescent="0.3">
      <c r="C184" s="2"/>
      <c r="D184" s="2"/>
      <c r="G184" s="8"/>
      <c r="I184" s="8"/>
      <c r="P184" s="6"/>
    </row>
    <row r="185" spans="3:16" s="1" customFormat="1" ht="20.100000000000001" customHeight="1" x14ac:dyDescent="0.3">
      <c r="C185" s="2"/>
      <c r="D185" s="2"/>
      <c r="G185" s="8"/>
      <c r="I185" s="8"/>
      <c r="P185" s="6"/>
    </row>
    <row r="186" spans="3:16" s="1" customFormat="1" ht="20.100000000000001" customHeight="1" x14ac:dyDescent="0.3">
      <c r="C186" s="2"/>
      <c r="D186" s="2"/>
      <c r="G186" s="8"/>
      <c r="I186" s="8"/>
      <c r="P186" s="6"/>
    </row>
    <row r="187" spans="3:16" s="1" customFormat="1" ht="20.100000000000001" customHeight="1" x14ac:dyDescent="0.3">
      <c r="C187" s="2"/>
      <c r="D187" s="2"/>
      <c r="G187" s="8"/>
      <c r="I187" s="8"/>
      <c r="P187" s="6"/>
    </row>
    <row r="188" spans="3:16" s="1" customFormat="1" ht="20.100000000000001" customHeight="1" x14ac:dyDescent="0.3">
      <c r="C188" s="2"/>
      <c r="D188" s="2"/>
      <c r="G188" s="8"/>
      <c r="I188" s="8"/>
      <c r="P188" s="6"/>
    </row>
    <row r="189" spans="3:16" s="1" customFormat="1" ht="20.100000000000001" customHeight="1" x14ac:dyDescent="0.3">
      <c r="C189" s="2"/>
      <c r="D189" s="2"/>
      <c r="G189" s="8"/>
      <c r="I189" s="8"/>
      <c r="P189" s="6"/>
    </row>
    <row r="190" spans="3:16" s="1" customFormat="1" ht="20.100000000000001" customHeight="1" x14ac:dyDescent="0.3">
      <c r="C190" s="2"/>
      <c r="D190" s="2"/>
      <c r="G190" s="8"/>
      <c r="I190" s="8"/>
      <c r="P190" s="6"/>
    </row>
    <row r="191" spans="3:16" s="1" customFormat="1" ht="20.100000000000001" customHeight="1" x14ac:dyDescent="0.3">
      <c r="C191" s="2"/>
      <c r="D191" s="2"/>
      <c r="G191" s="8"/>
      <c r="I191" s="8"/>
      <c r="P191" s="6"/>
    </row>
    <row r="192" spans="3:16" s="1" customFormat="1" ht="20.100000000000001" customHeight="1" x14ac:dyDescent="0.3">
      <c r="C192" s="2"/>
      <c r="D192" s="2"/>
      <c r="G192" s="8"/>
      <c r="I192" s="8"/>
      <c r="P192" s="6"/>
    </row>
    <row r="193" spans="3:16" s="1" customFormat="1" ht="20.100000000000001" customHeight="1" x14ac:dyDescent="0.3">
      <c r="C193" s="2"/>
      <c r="D193" s="2"/>
      <c r="G193" s="8"/>
      <c r="I193" s="8"/>
      <c r="P193" s="6"/>
    </row>
    <row r="194" spans="3:16" s="1" customFormat="1" ht="20.100000000000001" customHeight="1" x14ac:dyDescent="0.3">
      <c r="C194" s="2"/>
      <c r="D194" s="2"/>
      <c r="G194" s="8"/>
      <c r="I194" s="8"/>
      <c r="P194" s="6"/>
    </row>
    <row r="195" spans="3:16" s="1" customFormat="1" ht="20.100000000000001" customHeight="1" x14ac:dyDescent="0.3">
      <c r="C195" s="2"/>
      <c r="D195" s="2"/>
      <c r="G195" s="8"/>
      <c r="I195" s="8"/>
      <c r="P195" s="6"/>
    </row>
    <row r="196" spans="3:16" s="1" customFormat="1" ht="20.100000000000001" customHeight="1" x14ac:dyDescent="0.3">
      <c r="C196" s="2"/>
      <c r="D196" s="2"/>
      <c r="G196" s="8"/>
      <c r="I196" s="8"/>
      <c r="P196" s="6"/>
    </row>
    <row r="197" spans="3:16" s="1" customFormat="1" ht="20.100000000000001" customHeight="1" x14ac:dyDescent="0.3">
      <c r="C197" s="2"/>
      <c r="D197" s="2"/>
      <c r="G197" s="8"/>
      <c r="I197" s="8"/>
      <c r="P197" s="6"/>
    </row>
    <row r="198" spans="3:16" s="1" customFormat="1" ht="20.100000000000001" customHeight="1" x14ac:dyDescent="0.3">
      <c r="C198" s="2"/>
      <c r="D198" s="2"/>
      <c r="G198" s="8"/>
      <c r="I198" s="8"/>
      <c r="P198" s="6"/>
    </row>
    <row r="199" spans="3:16" s="1" customFormat="1" ht="20.100000000000001" customHeight="1" x14ac:dyDescent="0.3">
      <c r="C199" s="2"/>
      <c r="D199" s="2"/>
      <c r="G199" s="8"/>
      <c r="I199" s="8"/>
      <c r="P199" s="6"/>
    </row>
    <row r="200" spans="3:16" s="1" customFormat="1" ht="20.100000000000001" customHeight="1" x14ac:dyDescent="0.3">
      <c r="C200" s="2"/>
      <c r="D200" s="2"/>
      <c r="G200" s="8"/>
      <c r="I200" s="8"/>
      <c r="P200" s="6"/>
    </row>
    <row r="201" spans="3:16" s="1" customFormat="1" ht="20.100000000000001" customHeight="1" x14ac:dyDescent="0.3">
      <c r="C201" s="2"/>
      <c r="D201" s="2"/>
      <c r="G201" s="8"/>
      <c r="I201" s="8"/>
      <c r="P201" s="6"/>
    </row>
    <row r="202" spans="3:16" s="1" customFormat="1" ht="20.100000000000001" customHeight="1" x14ac:dyDescent="0.3">
      <c r="C202" s="2"/>
      <c r="D202" s="2"/>
      <c r="G202" s="8"/>
      <c r="I202" s="8"/>
      <c r="P202" s="6"/>
    </row>
    <row r="203" spans="3:16" s="1" customFormat="1" ht="20.100000000000001" customHeight="1" x14ac:dyDescent="0.3">
      <c r="C203" s="2"/>
      <c r="D203" s="2"/>
      <c r="G203" s="8"/>
      <c r="I203" s="8"/>
      <c r="P203" s="6"/>
    </row>
    <row r="204" spans="3:16" s="1" customFormat="1" ht="20.100000000000001" customHeight="1" x14ac:dyDescent="0.3">
      <c r="C204" s="2"/>
      <c r="D204" s="2"/>
      <c r="G204" s="8"/>
      <c r="I204" s="8"/>
      <c r="P204" s="6"/>
    </row>
    <row r="205" spans="3:16" s="1" customFormat="1" ht="20.100000000000001" customHeight="1" x14ac:dyDescent="0.3">
      <c r="C205" s="2"/>
      <c r="D205" s="2"/>
      <c r="G205" s="8"/>
      <c r="I205" s="8"/>
      <c r="P205" s="6"/>
    </row>
    <row r="206" spans="3:16" s="1" customFormat="1" ht="20.100000000000001" customHeight="1" x14ac:dyDescent="0.3">
      <c r="C206" s="2"/>
      <c r="D206" s="2"/>
      <c r="G206" s="8"/>
      <c r="I206" s="8"/>
      <c r="P206" s="6"/>
    </row>
    <row r="207" spans="3:16" s="1" customFormat="1" ht="20.100000000000001" customHeight="1" x14ac:dyDescent="0.3">
      <c r="C207" s="2"/>
      <c r="D207" s="2"/>
      <c r="G207" s="8"/>
      <c r="I207" s="8"/>
      <c r="P207" s="6"/>
    </row>
    <row r="208" spans="3:16" s="1" customFormat="1" ht="20.100000000000001" customHeight="1" x14ac:dyDescent="0.3">
      <c r="C208" s="2"/>
      <c r="D208" s="2"/>
      <c r="G208" s="8"/>
      <c r="I208" s="8"/>
      <c r="P208" s="6"/>
    </row>
    <row r="209" spans="3:16" s="1" customFormat="1" ht="20.100000000000001" customHeight="1" x14ac:dyDescent="0.3">
      <c r="C209" s="2"/>
      <c r="D209" s="2"/>
      <c r="G209" s="8"/>
      <c r="I209" s="8"/>
      <c r="P209" s="6"/>
    </row>
    <row r="210" spans="3:16" s="1" customFormat="1" ht="20.100000000000001" customHeight="1" x14ac:dyDescent="0.3">
      <c r="C210" s="2"/>
      <c r="D210" s="2"/>
      <c r="G210" s="8"/>
      <c r="I210" s="8"/>
      <c r="P210" s="6"/>
    </row>
    <row r="211" spans="3:16" s="1" customFormat="1" ht="20.100000000000001" customHeight="1" x14ac:dyDescent="0.3">
      <c r="C211" s="2"/>
      <c r="D211" s="2"/>
      <c r="G211" s="8"/>
      <c r="I211" s="8"/>
      <c r="P211" s="6"/>
    </row>
    <row r="212" spans="3:16" s="1" customFormat="1" ht="20.100000000000001" customHeight="1" x14ac:dyDescent="0.3">
      <c r="C212" s="2"/>
      <c r="D212" s="2"/>
      <c r="G212" s="8"/>
      <c r="I212" s="8"/>
      <c r="P212" s="6"/>
    </row>
    <row r="213" spans="3:16" s="1" customFormat="1" ht="20.100000000000001" customHeight="1" x14ac:dyDescent="0.3">
      <c r="C213" s="2"/>
      <c r="D213" s="2"/>
      <c r="G213" s="8"/>
      <c r="I213" s="8"/>
      <c r="P213" s="6"/>
    </row>
    <row r="214" spans="3:16" s="1" customFormat="1" ht="20.100000000000001" customHeight="1" x14ac:dyDescent="0.3">
      <c r="C214" s="2"/>
      <c r="D214" s="2"/>
      <c r="G214" s="8"/>
      <c r="I214" s="8"/>
      <c r="P214" s="6"/>
    </row>
    <row r="215" spans="3:16" s="1" customFormat="1" ht="20.100000000000001" customHeight="1" x14ac:dyDescent="0.3">
      <c r="C215" s="2"/>
      <c r="D215" s="2"/>
      <c r="G215" s="8"/>
      <c r="I215" s="8"/>
      <c r="P215" s="6"/>
    </row>
    <row r="216" spans="3:16" s="1" customFormat="1" ht="20.100000000000001" customHeight="1" x14ac:dyDescent="0.3">
      <c r="C216" s="2"/>
      <c r="D216" s="2"/>
      <c r="G216" s="8"/>
      <c r="I216" s="8"/>
      <c r="P216" s="6"/>
    </row>
    <row r="217" spans="3:16" s="1" customFormat="1" ht="20.100000000000001" customHeight="1" x14ac:dyDescent="0.3">
      <c r="C217" s="2"/>
      <c r="D217" s="2"/>
      <c r="G217" s="8"/>
      <c r="I217" s="8"/>
      <c r="P217" s="6"/>
    </row>
    <row r="218" spans="3:16" s="1" customFormat="1" ht="20.100000000000001" customHeight="1" x14ac:dyDescent="0.3">
      <c r="C218" s="2"/>
      <c r="D218" s="2"/>
      <c r="G218" s="8"/>
      <c r="I218" s="8"/>
      <c r="P218" s="6"/>
    </row>
    <row r="219" spans="3:16" s="1" customFormat="1" ht="20.100000000000001" customHeight="1" x14ac:dyDescent="0.3">
      <c r="C219" s="2"/>
      <c r="D219" s="2"/>
      <c r="G219" s="8"/>
      <c r="I219" s="8"/>
      <c r="P219" s="6"/>
    </row>
    <row r="220" spans="3:16" s="1" customFormat="1" ht="20.100000000000001" customHeight="1" x14ac:dyDescent="0.3">
      <c r="C220" s="2"/>
      <c r="D220" s="2"/>
      <c r="G220" s="8"/>
      <c r="I220" s="8"/>
      <c r="P220" s="6"/>
    </row>
    <row r="221" spans="3:16" s="1" customFormat="1" ht="20.100000000000001" customHeight="1" x14ac:dyDescent="0.3">
      <c r="C221" s="2"/>
      <c r="D221" s="2"/>
      <c r="G221" s="8"/>
      <c r="I221" s="8"/>
      <c r="P221" s="6"/>
    </row>
    <row r="222" spans="3:16" s="1" customFormat="1" ht="20.100000000000001" customHeight="1" x14ac:dyDescent="0.3">
      <c r="C222" s="2"/>
      <c r="D222" s="2"/>
      <c r="G222" s="8"/>
      <c r="I222" s="8"/>
      <c r="P222" s="6"/>
    </row>
    <row r="223" spans="3:16" s="1" customFormat="1" ht="20.100000000000001" customHeight="1" x14ac:dyDescent="0.3">
      <c r="C223" s="2"/>
      <c r="D223" s="2"/>
      <c r="G223" s="8"/>
      <c r="I223" s="8"/>
      <c r="P223" s="6"/>
    </row>
    <row r="224" spans="3:16" s="1" customFormat="1" ht="20.100000000000001" customHeight="1" x14ac:dyDescent="0.3">
      <c r="C224" s="2"/>
      <c r="D224" s="2"/>
      <c r="G224" s="8"/>
      <c r="I224" s="8"/>
      <c r="P224" s="6"/>
    </row>
    <row r="225" spans="3:16" s="1" customFormat="1" ht="20.100000000000001" customHeight="1" x14ac:dyDescent="0.3">
      <c r="C225" s="2"/>
      <c r="D225" s="2"/>
      <c r="G225" s="8"/>
      <c r="I225" s="8"/>
      <c r="P225" s="6"/>
    </row>
    <row r="226" spans="3:16" s="1" customFormat="1" ht="20.100000000000001" customHeight="1" x14ac:dyDescent="0.3">
      <c r="C226" s="2"/>
      <c r="D226" s="2"/>
      <c r="G226" s="8"/>
      <c r="I226" s="8"/>
      <c r="P226" s="6"/>
    </row>
    <row r="227" spans="3:16" s="1" customFormat="1" ht="20.100000000000001" customHeight="1" x14ac:dyDescent="0.3">
      <c r="C227" s="2"/>
      <c r="D227" s="2"/>
      <c r="G227" s="8"/>
      <c r="I227" s="8"/>
      <c r="P227" s="6"/>
    </row>
    <row r="228" spans="3:16" s="1" customFormat="1" ht="20.100000000000001" customHeight="1" x14ac:dyDescent="0.3">
      <c r="C228" s="2"/>
      <c r="D228" s="2"/>
      <c r="G228" s="8"/>
      <c r="I228" s="8"/>
      <c r="P228" s="6"/>
    </row>
    <row r="229" spans="3:16" s="1" customFormat="1" ht="20.100000000000001" customHeight="1" x14ac:dyDescent="0.3">
      <c r="C229" s="2"/>
      <c r="D229" s="2"/>
      <c r="G229" s="8"/>
      <c r="I229" s="8"/>
      <c r="P229" s="6"/>
    </row>
    <row r="230" spans="3:16" s="1" customFormat="1" ht="20.100000000000001" customHeight="1" x14ac:dyDescent="0.3">
      <c r="C230" s="2"/>
      <c r="D230" s="2"/>
      <c r="G230" s="8"/>
      <c r="I230" s="8"/>
      <c r="P230" s="6"/>
    </row>
    <row r="231" spans="3:16" s="1" customFormat="1" ht="20.100000000000001" customHeight="1" x14ac:dyDescent="0.3">
      <c r="C231" s="2"/>
      <c r="D231" s="2"/>
      <c r="G231" s="8"/>
      <c r="I231" s="8"/>
      <c r="P231" s="6"/>
    </row>
    <row r="232" spans="3:16" s="1" customFormat="1" ht="20.100000000000001" customHeight="1" x14ac:dyDescent="0.3">
      <c r="C232" s="2"/>
      <c r="D232" s="2"/>
      <c r="G232" s="8"/>
      <c r="I232" s="8"/>
      <c r="P232" s="6"/>
    </row>
    <row r="233" spans="3:16" s="1" customFormat="1" ht="20.100000000000001" customHeight="1" x14ac:dyDescent="0.3">
      <c r="C233" s="2"/>
      <c r="D233" s="2"/>
      <c r="G233" s="8"/>
      <c r="I233" s="8"/>
      <c r="P233" s="6"/>
    </row>
    <row r="234" spans="3:16" s="1" customFormat="1" ht="20.100000000000001" customHeight="1" x14ac:dyDescent="0.3">
      <c r="C234" s="2"/>
      <c r="D234" s="2"/>
      <c r="G234" s="8"/>
      <c r="I234" s="8"/>
      <c r="P234" s="6"/>
    </row>
    <row r="235" spans="3:16" s="1" customFormat="1" ht="20.100000000000001" customHeight="1" x14ac:dyDescent="0.3">
      <c r="C235" s="2"/>
      <c r="D235" s="2"/>
      <c r="G235" s="8"/>
      <c r="I235" s="8"/>
      <c r="P235" s="6"/>
    </row>
    <row r="236" spans="3:16" s="1" customFormat="1" ht="20.100000000000001" customHeight="1" x14ac:dyDescent="0.3">
      <c r="C236" s="2"/>
      <c r="D236" s="2"/>
      <c r="G236" s="8"/>
      <c r="I236" s="8"/>
      <c r="P236" s="6"/>
    </row>
    <row r="237" spans="3:16" s="1" customFormat="1" ht="20.100000000000001" customHeight="1" x14ac:dyDescent="0.3">
      <c r="C237" s="2"/>
      <c r="D237" s="2"/>
      <c r="G237" s="8"/>
      <c r="I237" s="8"/>
      <c r="P237" s="6"/>
    </row>
    <row r="238" spans="3:16" s="1" customFormat="1" ht="20.100000000000001" customHeight="1" x14ac:dyDescent="0.3">
      <c r="C238" s="2"/>
      <c r="D238" s="2"/>
      <c r="G238" s="8"/>
      <c r="I238" s="8"/>
      <c r="P238" s="6"/>
    </row>
    <row r="239" spans="3:16" s="1" customFormat="1" ht="20.100000000000001" customHeight="1" x14ac:dyDescent="0.3">
      <c r="C239" s="2"/>
      <c r="D239" s="2"/>
      <c r="G239" s="8"/>
      <c r="I239" s="8"/>
      <c r="P239" s="6"/>
    </row>
    <row r="240" spans="3:16" s="1" customFormat="1" ht="20.100000000000001" customHeight="1" x14ac:dyDescent="0.3">
      <c r="C240" s="2"/>
      <c r="D240" s="2"/>
      <c r="G240" s="8"/>
      <c r="I240" s="8"/>
      <c r="P240" s="6"/>
    </row>
    <row r="241" spans="3:16" s="1" customFormat="1" ht="20.100000000000001" customHeight="1" x14ac:dyDescent="0.3">
      <c r="C241" s="2"/>
      <c r="D241" s="2"/>
      <c r="G241" s="8"/>
      <c r="I241" s="8"/>
      <c r="P241" s="6"/>
    </row>
    <row r="242" spans="3:16" s="1" customFormat="1" ht="20.100000000000001" customHeight="1" x14ac:dyDescent="0.3">
      <c r="C242" s="2"/>
      <c r="D242" s="2"/>
      <c r="G242" s="8"/>
      <c r="I242" s="8"/>
      <c r="P242" s="6"/>
    </row>
    <row r="243" spans="3:16" s="1" customFormat="1" ht="20.100000000000001" customHeight="1" x14ac:dyDescent="0.3">
      <c r="C243" s="2"/>
      <c r="D243" s="2"/>
      <c r="G243" s="8"/>
      <c r="I243" s="8"/>
      <c r="P243" s="6"/>
    </row>
    <row r="244" spans="3:16" s="1" customFormat="1" ht="20.100000000000001" customHeight="1" x14ac:dyDescent="0.3">
      <c r="C244" s="2"/>
      <c r="D244" s="2"/>
      <c r="G244" s="8"/>
      <c r="I244" s="8"/>
      <c r="P244" s="6"/>
    </row>
    <row r="245" spans="3:16" s="1" customFormat="1" ht="20.100000000000001" customHeight="1" x14ac:dyDescent="0.3">
      <c r="C245" s="2"/>
      <c r="D245" s="2"/>
      <c r="G245" s="8"/>
      <c r="I245" s="8"/>
      <c r="P245" s="6"/>
    </row>
    <row r="246" spans="3:16" s="1" customFormat="1" ht="20.100000000000001" customHeight="1" x14ac:dyDescent="0.3">
      <c r="C246" s="2"/>
      <c r="D246" s="2"/>
      <c r="G246" s="8"/>
      <c r="I246" s="8"/>
      <c r="P246" s="6"/>
    </row>
    <row r="247" spans="3:16" s="1" customFormat="1" ht="20.100000000000001" customHeight="1" x14ac:dyDescent="0.3">
      <c r="C247" s="2"/>
      <c r="D247" s="2"/>
      <c r="G247" s="8"/>
      <c r="I247" s="8"/>
      <c r="P247" s="6"/>
    </row>
    <row r="248" spans="3:16" s="1" customFormat="1" ht="20.100000000000001" customHeight="1" x14ac:dyDescent="0.3">
      <c r="C248" s="2"/>
      <c r="D248" s="2"/>
      <c r="G248" s="8"/>
      <c r="I248" s="8"/>
      <c r="P248" s="6"/>
    </row>
    <row r="249" spans="3:16" s="1" customFormat="1" ht="20.100000000000001" customHeight="1" x14ac:dyDescent="0.3">
      <c r="C249" s="2"/>
      <c r="D249" s="2"/>
      <c r="G249" s="8"/>
      <c r="I249" s="8"/>
      <c r="P249" s="6"/>
    </row>
    <row r="250" spans="3:16" s="1" customFormat="1" ht="20.100000000000001" customHeight="1" x14ac:dyDescent="0.3">
      <c r="C250" s="2"/>
      <c r="D250" s="2"/>
      <c r="G250" s="8"/>
      <c r="I250" s="8"/>
      <c r="P250" s="6"/>
    </row>
    <row r="251" spans="3:16" s="1" customFormat="1" ht="20.100000000000001" customHeight="1" x14ac:dyDescent="0.3">
      <c r="C251" s="2"/>
      <c r="D251" s="2"/>
      <c r="G251" s="8"/>
      <c r="I251" s="8"/>
      <c r="P251" s="6"/>
    </row>
    <row r="252" spans="3:16" s="1" customFormat="1" ht="20.100000000000001" customHeight="1" x14ac:dyDescent="0.3">
      <c r="C252" s="2"/>
      <c r="D252" s="2"/>
      <c r="G252" s="8"/>
      <c r="I252" s="8"/>
      <c r="P252" s="6"/>
    </row>
    <row r="253" spans="3:16" s="1" customFormat="1" ht="20.100000000000001" customHeight="1" x14ac:dyDescent="0.3">
      <c r="C253" s="2"/>
      <c r="D253" s="2"/>
      <c r="G253" s="8"/>
      <c r="I253" s="8"/>
      <c r="P253" s="6"/>
    </row>
    <row r="254" spans="3:16" s="1" customFormat="1" ht="20.100000000000001" customHeight="1" x14ac:dyDescent="0.3">
      <c r="C254" s="2"/>
      <c r="D254" s="2"/>
      <c r="G254" s="8"/>
      <c r="I254" s="8"/>
      <c r="P254" s="6"/>
    </row>
    <row r="255" spans="3:16" s="1" customFormat="1" ht="20.100000000000001" customHeight="1" x14ac:dyDescent="0.3">
      <c r="C255" s="2"/>
      <c r="D255" s="2"/>
      <c r="G255" s="8"/>
      <c r="I255" s="8"/>
      <c r="P255" s="6"/>
    </row>
    <row r="256" spans="3:16" s="1" customFormat="1" ht="20.100000000000001" customHeight="1" x14ac:dyDescent="0.3">
      <c r="C256" s="2"/>
      <c r="D256" s="2"/>
      <c r="G256" s="8"/>
      <c r="I256" s="8"/>
      <c r="P256" s="6"/>
    </row>
    <row r="257" spans="3:16" s="1" customFormat="1" ht="20.100000000000001" customHeight="1" x14ac:dyDescent="0.3">
      <c r="C257" s="2"/>
      <c r="D257" s="2"/>
      <c r="G257" s="8"/>
      <c r="I257" s="8"/>
      <c r="P257" s="6"/>
    </row>
    <row r="258" spans="3:16" s="1" customFormat="1" ht="20.100000000000001" customHeight="1" x14ac:dyDescent="0.3">
      <c r="C258" s="2"/>
      <c r="D258" s="2"/>
      <c r="G258" s="8"/>
      <c r="I258" s="8"/>
      <c r="P258" s="6"/>
    </row>
    <row r="259" spans="3:16" s="1" customFormat="1" ht="20.100000000000001" customHeight="1" x14ac:dyDescent="0.3">
      <c r="C259" s="2"/>
      <c r="D259" s="2"/>
      <c r="G259" s="8"/>
      <c r="I259" s="8"/>
      <c r="P259" s="6"/>
    </row>
    <row r="260" spans="3:16" s="1" customFormat="1" ht="20.100000000000001" customHeight="1" x14ac:dyDescent="0.3">
      <c r="C260" s="2"/>
      <c r="D260" s="2"/>
      <c r="G260" s="8"/>
      <c r="I260" s="8"/>
      <c r="P260" s="6"/>
    </row>
    <row r="261" spans="3:16" s="1" customFormat="1" ht="20.100000000000001" customHeight="1" x14ac:dyDescent="0.3">
      <c r="C261" s="2"/>
      <c r="D261" s="2"/>
      <c r="G261" s="8"/>
      <c r="I261" s="8"/>
      <c r="P261" s="6"/>
    </row>
    <row r="262" spans="3:16" s="1" customFormat="1" ht="20.100000000000001" customHeight="1" x14ac:dyDescent="0.3">
      <c r="C262" s="2"/>
      <c r="D262" s="2"/>
      <c r="G262" s="8"/>
      <c r="I262" s="8"/>
      <c r="P262" s="6"/>
    </row>
    <row r="263" spans="3:16" s="1" customFormat="1" ht="20.100000000000001" customHeight="1" x14ac:dyDescent="0.3">
      <c r="C263" s="2"/>
      <c r="D263" s="2"/>
      <c r="G263" s="8"/>
      <c r="I263" s="8"/>
      <c r="P263" s="6"/>
    </row>
    <row r="264" spans="3:16" s="1" customFormat="1" ht="20.100000000000001" customHeight="1" x14ac:dyDescent="0.3">
      <c r="C264" s="2"/>
      <c r="D264" s="2"/>
      <c r="G264" s="8"/>
      <c r="I264" s="8"/>
      <c r="P264" s="6"/>
    </row>
    <row r="265" spans="3:16" s="1" customFormat="1" ht="20.100000000000001" customHeight="1" x14ac:dyDescent="0.3">
      <c r="C265" s="2"/>
      <c r="D265" s="2"/>
      <c r="G265" s="8"/>
      <c r="I265" s="8"/>
      <c r="P265" s="6"/>
    </row>
    <row r="266" spans="3:16" s="1" customFormat="1" ht="20.100000000000001" customHeight="1" x14ac:dyDescent="0.3">
      <c r="C266" s="2"/>
      <c r="D266" s="2"/>
      <c r="G266" s="8"/>
      <c r="I266" s="8"/>
      <c r="P266" s="6"/>
    </row>
    <row r="267" spans="3:16" s="1" customFormat="1" ht="20.100000000000001" customHeight="1" x14ac:dyDescent="0.3">
      <c r="C267" s="2"/>
      <c r="D267" s="2"/>
      <c r="G267" s="8"/>
      <c r="I267" s="8"/>
      <c r="P267" s="6"/>
    </row>
    <row r="268" spans="3:16" s="1" customFormat="1" ht="20.100000000000001" customHeight="1" x14ac:dyDescent="0.3">
      <c r="C268" s="2"/>
      <c r="D268" s="2"/>
      <c r="G268" s="8"/>
      <c r="I268" s="8"/>
      <c r="P268" s="6"/>
    </row>
    <row r="269" spans="3:16" s="1" customFormat="1" ht="20.100000000000001" customHeight="1" x14ac:dyDescent="0.3">
      <c r="C269" s="2"/>
      <c r="D269" s="2"/>
      <c r="G269" s="8"/>
      <c r="I269" s="8"/>
      <c r="P269" s="6"/>
    </row>
    <row r="270" spans="3:16" s="1" customFormat="1" ht="20.100000000000001" customHeight="1" x14ac:dyDescent="0.3">
      <c r="C270" s="2"/>
      <c r="D270" s="2"/>
      <c r="G270" s="8"/>
      <c r="I270" s="8"/>
      <c r="P270" s="6"/>
    </row>
    <row r="271" spans="3:16" s="1" customFormat="1" ht="20.100000000000001" customHeight="1" x14ac:dyDescent="0.3">
      <c r="C271" s="2"/>
      <c r="D271" s="2"/>
      <c r="G271" s="8"/>
      <c r="I271" s="8"/>
      <c r="P271" s="6"/>
    </row>
    <row r="272" spans="3:16" s="1" customFormat="1" ht="20.100000000000001" customHeight="1" x14ac:dyDescent="0.3">
      <c r="C272" s="2"/>
      <c r="D272" s="2"/>
      <c r="G272" s="8"/>
      <c r="I272" s="8"/>
      <c r="P272" s="6"/>
    </row>
    <row r="273" spans="3:16" s="1" customFormat="1" ht="20.100000000000001" customHeight="1" x14ac:dyDescent="0.3">
      <c r="C273" s="2"/>
      <c r="D273" s="2"/>
      <c r="G273" s="8"/>
      <c r="I273" s="8"/>
      <c r="P273" s="6"/>
    </row>
    <row r="274" spans="3:16" s="1" customFormat="1" ht="20.100000000000001" customHeight="1" x14ac:dyDescent="0.3">
      <c r="C274" s="2"/>
      <c r="D274" s="2"/>
      <c r="G274" s="8"/>
      <c r="I274" s="8"/>
      <c r="P274" s="6"/>
    </row>
    <row r="275" spans="3:16" s="1" customFormat="1" ht="20.100000000000001" customHeight="1" x14ac:dyDescent="0.3">
      <c r="C275" s="2"/>
      <c r="D275" s="2"/>
      <c r="G275" s="8"/>
      <c r="I275" s="8"/>
      <c r="P275" s="6"/>
    </row>
    <row r="276" spans="3:16" s="1" customFormat="1" ht="20.100000000000001" customHeight="1" x14ac:dyDescent="0.3">
      <c r="C276" s="2"/>
      <c r="D276" s="2"/>
      <c r="G276" s="8"/>
      <c r="I276" s="8"/>
      <c r="P276" s="6"/>
    </row>
    <row r="277" spans="3:16" s="1" customFormat="1" ht="20.100000000000001" customHeight="1" x14ac:dyDescent="0.3">
      <c r="C277" s="2"/>
      <c r="D277" s="2"/>
      <c r="G277" s="8"/>
      <c r="I277" s="8"/>
      <c r="P277" s="6"/>
    </row>
    <row r="278" spans="3:16" s="1" customFormat="1" ht="20.100000000000001" customHeight="1" x14ac:dyDescent="0.3">
      <c r="C278" s="2"/>
      <c r="D278" s="2"/>
      <c r="G278" s="8"/>
      <c r="I278" s="8"/>
      <c r="P278" s="6"/>
    </row>
    <row r="279" spans="3:16" s="1" customFormat="1" ht="20.100000000000001" customHeight="1" x14ac:dyDescent="0.3">
      <c r="C279" s="2"/>
      <c r="D279" s="2"/>
      <c r="G279" s="8"/>
      <c r="I279" s="8"/>
      <c r="P279" s="6"/>
    </row>
    <row r="280" spans="3:16" s="1" customFormat="1" ht="20.100000000000001" customHeight="1" x14ac:dyDescent="0.3">
      <c r="C280" s="2"/>
      <c r="D280" s="2"/>
      <c r="G280" s="8"/>
      <c r="I280" s="8"/>
      <c r="P280" s="6"/>
    </row>
    <row r="281" spans="3:16" s="1" customFormat="1" ht="20.100000000000001" customHeight="1" x14ac:dyDescent="0.3">
      <c r="C281" s="2"/>
      <c r="D281" s="2"/>
      <c r="G281" s="8"/>
      <c r="I281" s="8"/>
      <c r="P281" s="6"/>
    </row>
    <row r="282" spans="3:16" s="1" customFormat="1" ht="20.100000000000001" customHeight="1" x14ac:dyDescent="0.3">
      <c r="C282" s="2"/>
      <c r="D282" s="2"/>
      <c r="G282" s="8"/>
      <c r="I282" s="8"/>
      <c r="P282" s="6"/>
    </row>
    <row r="283" spans="3:16" s="1" customFormat="1" ht="20.100000000000001" customHeight="1" x14ac:dyDescent="0.3">
      <c r="C283" s="2"/>
      <c r="D283" s="2"/>
      <c r="G283" s="8"/>
      <c r="I283" s="8"/>
      <c r="P283" s="6"/>
    </row>
    <row r="284" spans="3:16" s="1" customFormat="1" ht="20.100000000000001" customHeight="1" x14ac:dyDescent="0.3">
      <c r="C284" s="2"/>
      <c r="D284" s="2"/>
      <c r="G284" s="8"/>
      <c r="I284" s="8"/>
      <c r="P284" s="6"/>
    </row>
    <row r="285" spans="3:16" s="1" customFormat="1" ht="20.100000000000001" customHeight="1" x14ac:dyDescent="0.3">
      <c r="C285" s="2"/>
      <c r="D285" s="2"/>
      <c r="G285" s="8"/>
      <c r="I285" s="8"/>
      <c r="P285" s="6"/>
    </row>
    <row r="286" spans="3:16" s="1" customFormat="1" ht="20.100000000000001" customHeight="1" x14ac:dyDescent="0.3">
      <c r="C286" s="2"/>
      <c r="D286" s="2"/>
      <c r="G286" s="8"/>
      <c r="I286" s="8"/>
      <c r="P286" s="6"/>
    </row>
    <row r="287" spans="3:16" s="1" customFormat="1" ht="20.100000000000001" customHeight="1" x14ac:dyDescent="0.3">
      <c r="C287" s="2"/>
      <c r="D287" s="2"/>
      <c r="G287" s="8"/>
      <c r="I287" s="8"/>
      <c r="P287" s="6"/>
    </row>
    <row r="288" spans="3:16" s="1" customFormat="1" ht="20.100000000000001" customHeight="1" x14ac:dyDescent="0.3">
      <c r="C288" s="2"/>
      <c r="D288" s="2"/>
      <c r="G288" s="8"/>
      <c r="I288" s="8"/>
      <c r="P288" s="6"/>
    </row>
    <row r="289" spans="3:16" s="1" customFormat="1" ht="20.100000000000001" customHeight="1" x14ac:dyDescent="0.3">
      <c r="C289" s="2"/>
      <c r="D289" s="2"/>
      <c r="G289" s="8"/>
      <c r="I289" s="8"/>
      <c r="P289" s="6"/>
    </row>
    <row r="290" spans="3:16" s="1" customFormat="1" ht="20.100000000000001" customHeight="1" x14ac:dyDescent="0.3">
      <c r="C290" s="2"/>
      <c r="D290" s="2"/>
      <c r="G290" s="8"/>
      <c r="I290" s="8"/>
      <c r="P290" s="6"/>
    </row>
    <row r="291" spans="3:16" s="1" customFormat="1" ht="20.100000000000001" customHeight="1" x14ac:dyDescent="0.3">
      <c r="C291" s="2"/>
      <c r="D291" s="2"/>
      <c r="G291" s="8"/>
      <c r="I291" s="8"/>
      <c r="P291" s="6"/>
    </row>
    <row r="292" spans="3:16" s="1" customFormat="1" ht="20.100000000000001" customHeight="1" x14ac:dyDescent="0.3">
      <c r="C292" s="2"/>
      <c r="D292" s="2"/>
      <c r="G292" s="8"/>
      <c r="I292" s="8"/>
      <c r="P292" s="6"/>
    </row>
    <row r="293" spans="3:16" s="1" customFormat="1" ht="20.100000000000001" customHeight="1" x14ac:dyDescent="0.3">
      <c r="C293" s="2"/>
      <c r="D293" s="2"/>
      <c r="G293" s="8"/>
      <c r="I293" s="8"/>
      <c r="P293" s="6"/>
    </row>
    <row r="294" spans="3:16" s="1" customFormat="1" ht="20.100000000000001" customHeight="1" x14ac:dyDescent="0.3">
      <c r="C294" s="2"/>
      <c r="D294" s="2"/>
      <c r="G294" s="8"/>
      <c r="I294" s="8"/>
      <c r="P294" s="6"/>
    </row>
    <row r="295" spans="3:16" s="1" customFormat="1" ht="20.100000000000001" customHeight="1" x14ac:dyDescent="0.3">
      <c r="C295" s="2"/>
      <c r="D295" s="2"/>
      <c r="G295" s="8"/>
      <c r="I295" s="8"/>
      <c r="P295" s="6"/>
    </row>
    <row r="296" spans="3:16" s="1" customFormat="1" ht="20.100000000000001" customHeight="1" x14ac:dyDescent="0.3">
      <c r="C296" s="2"/>
      <c r="D296" s="2"/>
      <c r="G296" s="8"/>
      <c r="I296" s="8"/>
      <c r="P296" s="6"/>
    </row>
    <row r="297" spans="3:16" s="1" customFormat="1" ht="20.100000000000001" customHeight="1" x14ac:dyDescent="0.3">
      <c r="C297" s="2"/>
      <c r="D297" s="2"/>
      <c r="G297" s="8"/>
      <c r="I297" s="8"/>
      <c r="P297" s="6"/>
    </row>
    <row r="298" spans="3:16" s="1" customFormat="1" ht="20.100000000000001" customHeight="1" x14ac:dyDescent="0.3">
      <c r="C298" s="2"/>
      <c r="D298" s="2"/>
      <c r="G298" s="8"/>
      <c r="I298" s="8"/>
      <c r="P298" s="6"/>
    </row>
    <row r="299" spans="3:16" s="1" customFormat="1" ht="20.100000000000001" customHeight="1" x14ac:dyDescent="0.3">
      <c r="C299" s="2"/>
      <c r="D299" s="2"/>
      <c r="G299" s="8"/>
      <c r="I299" s="8"/>
      <c r="P299" s="6"/>
    </row>
    <row r="300" spans="3:16" s="1" customFormat="1" ht="20.100000000000001" customHeight="1" x14ac:dyDescent="0.3">
      <c r="C300" s="2"/>
      <c r="D300" s="2"/>
      <c r="G300" s="8"/>
      <c r="I300" s="8"/>
      <c r="P300" s="6"/>
    </row>
    <row r="301" spans="3:16" s="1" customFormat="1" ht="20.100000000000001" customHeight="1" x14ac:dyDescent="0.3">
      <c r="C301" s="2"/>
      <c r="D301" s="2"/>
      <c r="G301" s="8"/>
      <c r="I301" s="8"/>
      <c r="P301" s="6"/>
    </row>
    <row r="302" spans="3:16" s="1" customFormat="1" ht="20.100000000000001" customHeight="1" x14ac:dyDescent="0.3">
      <c r="C302" s="2"/>
      <c r="D302" s="2"/>
      <c r="G302" s="8"/>
      <c r="I302" s="8"/>
      <c r="P302" s="6"/>
    </row>
    <row r="303" spans="3:16" s="1" customFormat="1" ht="20.100000000000001" customHeight="1" x14ac:dyDescent="0.3">
      <c r="C303" s="2"/>
      <c r="D303" s="2"/>
      <c r="G303" s="8"/>
      <c r="I303" s="8"/>
      <c r="P303" s="6"/>
    </row>
    <row r="304" spans="3:16" s="1" customFormat="1" ht="20.100000000000001" customHeight="1" x14ac:dyDescent="0.3">
      <c r="C304" s="2"/>
      <c r="D304" s="2"/>
      <c r="G304" s="8"/>
      <c r="I304" s="8"/>
      <c r="P304" s="6"/>
    </row>
    <row r="305" spans="3:16" s="1" customFormat="1" ht="20.100000000000001" customHeight="1" x14ac:dyDescent="0.3">
      <c r="C305" s="2"/>
      <c r="D305" s="2"/>
      <c r="G305" s="8"/>
      <c r="I305" s="8"/>
      <c r="P305" s="6"/>
    </row>
    <row r="306" spans="3:16" s="1" customFormat="1" ht="20.100000000000001" customHeight="1" x14ac:dyDescent="0.3">
      <c r="C306" s="2"/>
      <c r="D306" s="2"/>
      <c r="G306" s="8"/>
      <c r="I306" s="8"/>
      <c r="P306" s="6"/>
    </row>
    <row r="307" spans="3:16" s="1" customFormat="1" ht="20.100000000000001" customHeight="1" x14ac:dyDescent="0.3">
      <c r="C307" s="2"/>
      <c r="D307" s="2"/>
      <c r="G307" s="8"/>
      <c r="I307" s="8"/>
      <c r="P307" s="6"/>
    </row>
    <row r="308" spans="3:16" s="1" customFormat="1" ht="20.100000000000001" customHeight="1" x14ac:dyDescent="0.3">
      <c r="C308" s="2"/>
      <c r="D308" s="2"/>
      <c r="G308" s="8"/>
      <c r="I308" s="8"/>
      <c r="P308" s="6"/>
    </row>
    <row r="309" spans="3:16" s="1" customFormat="1" ht="20.100000000000001" customHeight="1" x14ac:dyDescent="0.3">
      <c r="C309" s="2"/>
      <c r="D309" s="2"/>
      <c r="G309" s="8"/>
      <c r="I309" s="8"/>
      <c r="P309" s="6"/>
    </row>
    <row r="310" spans="3:16" s="1" customFormat="1" ht="20.100000000000001" customHeight="1" x14ac:dyDescent="0.3">
      <c r="C310" s="2"/>
      <c r="D310" s="2"/>
      <c r="G310" s="8"/>
      <c r="I310" s="8"/>
      <c r="P310" s="6"/>
    </row>
    <row r="311" spans="3:16" s="1" customFormat="1" ht="20.100000000000001" customHeight="1" x14ac:dyDescent="0.3">
      <c r="C311" s="2"/>
      <c r="D311" s="2"/>
      <c r="G311" s="8"/>
      <c r="I311" s="8"/>
      <c r="P311" s="6"/>
    </row>
    <row r="312" spans="3:16" s="1" customFormat="1" ht="20.100000000000001" customHeight="1" x14ac:dyDescent="0.3">
      <c r="C312" s="2"/>
      <c r="D312" s="2"/>
      <c r="G312" s="8"/>
      <c r="I312" s="8"/>
      <c r="P312" s="6"/>
    </row>
    <row r="313" spans="3:16" s="1" customFormat="1" ht="20.100000000000001" customHeight="1" x14ac:dyDescent="0.3">
      <c r="C313" s="2"/>
      <c r="D313" s="2"/>
      <c r="G313" s="8"/>
      <c r="I313" s="8"/>
      <c r="P313" s="6"/>
    </row>
    <row r="314" spans="3:16" s="1" customFormat="1" ht="20.100000000000001" customHeight="1" x14ac:dyDescent="0.3">
      <c r="C314" s="2"/>
      <c r="D314" s="2"/>
      <c r="G314" s="8"/>
      <c r="I314" s="8"/>
      <c r="P314" s="6"/>
    </row>
    <row r="315" spans="3:16" s="1" customFormat="1" ht="20.100000000000001" customHeight="1" x14ac:dyDescent="0.3">
      <c r="C315" s="2"/>
      <c r="D315" s="2"/>
      <c r="G315" s="8"/>
      <c r="I315" s="8"/>
      <c r="P315" s="6"/>
    </row>
    <row r="316" spans="3:16" s="1" customFormat="1" ht="20.100000000000001" customHeight="1" x14ac:dyDescent="0.3">
      <c r="C316" s="2"/>
      <c r="D316" s="2"/>
      <c r="G316" s="8"/>
      <c r="I316" s="8"/>
      <c r="P316" s="6"/>
    </row>
    <row r="317" spans="3:16" s="1" customFormat="1" ht="20.100000000000001" customHeight="1" x14ac:dyDescent="0.3">
      <c r="C317" s="2"/>
      <c r="D317" s="2"/>
      <c r="G317" s="8"/>
      <c r="I317" s="8"/>
      <c r="P317" s="6"/>
    </row>
    <row r="318" spans="3:16" s="1" customFormat="1" ht="20.100000000000001" customHeight="1" x14ac:dyDescent="0.3">
      <c r="C318" s="2"/>
      <c r="D318" s="2"/>
      <c r="G318" s="8"/>
      <c r="I318" s="8"/>
      <c r="P318" s="6"/>
    </row>
    <row r="319" spans="3:16" s="1" customFormat="1" ht="20.100000000000001" customHeight="1" x14ac:dyDescent="0.3">
      <c r="C319" s="2"/>
      <c r="D319" s="2"/>
      <c r="G319" s="8"/>
      <c r="I319" s="8"/>
      <c r="P319" s="6"/>
    </row>
    <row r="320" spans="3:16" s="1" customFormat="1" ht="20.100000000000001" customHeight="1" x14ac:dyDescent="0.3">
      <c r="C320" s="2"/>
      <c r="D320" s="2"/>
      <c r="G320" s="8"/>
      <c r="I320" s="8"/>
      <c r="P320" s="6"/>
    </row>
    <row r="321" spans="3:16" s="1" customFormat="1" ht="20.100000000000001" customHeight="1" x14ac:dyDescent="0.3">
      <c r="C321" s="2"/>
      <c r="D321" s="2"/>
      <c r="G321" s="8"/>
      <c r="I321" s="8"/>
      <c r="P321" s="6"/>
    </row>
    <row r="322" spans="3:16" s="1" customFormat="1" ht="20.100000000000001" customHeight="1" x14ac:dyDescent="0.3">
      <c r="C322" s="2"/>
      <c r="D322" s="2"/>
      <c r="G322" s="8"/>
      <c r="I322" s="8"/>
      <c r="P322" s="6"/>
    </row>
    <row r="323" spans="3:16" s="1" customFormat="1" ht="20.100000000000001" customHeight="1" x14ac:dyDescent="0.3">
      <c r="C323" s="2"/>
      <c r="D323" s="2"/>
      <c r="G323" s="8"/>
      <c r="I323" s="8"/>
      <c r="P323" s="6"/>
    </row>
    <row r="324" spans="3:16" s="1" customFormat="1" ht="20.100000000000001" customHeight="1" x14ac:dyDescent="0.3">
      <c r="C324" s="2"/>
      <c r="D324" s="2"/>
      <c r="G324" s="8"/>
      <c r="I324" s="8"/>
      <c r="P324" s="6"/>
    </row>
    <row r="325" spans="3:16" s="1" customFormat="1" ht="20.100000000000001" customHeight="1" x14ac:dyDescent="0.3">
      <c r="C325" s="2"/>
      <c r="D325" s="2"/>
      <c r="G325" s="8"/>
      <c r="I325" s="8"/>
      <c r="P325" s="6"/>
    </row>
    <row r="326" spans="3:16" s="1" customFormat="1" ht="20.100000000000001" customHeight="1" x14ac:dyDescent="0.3">
      <c r="C326" s="2"/>
      <c r="D326" s="2"/>
      <c r="G326" s="8"/>
      <c r="I326" s="8"/>
      <c r="P326" s="6"/>
    </row>
    <row r="327" spans="3:16" s="1" customFormat="1" ht="20.100000000000001" customHeight="1" x14ac:dyDescent="0.3">
      <c r="C327" s="2"/>
      <c r="D327" s="2"/>
      <c r="G327" s="8"/>
      <c r="I327" s="8"/>
      <c r="P327" s="6"/>
    </row>
    <row r="328" spans="3:16" s="1" customFormat="1" ht="20.100000000000001" customHeight="1" x14ac:dyDescent="0.3">
      <c r="C328" s="2"/>
      <c r="D328" s="2"/>
      <c r="G328" s="8"/>
      <c r="I328" s="8"/>
      <c r="P328" s="6"/>
    </row>
    <row r="329" spans="3:16" s="1" customFormat="1" ht="20.100000000000001" customHeight="1" x14ac:dyDescent="0.3">
      <c r="C329" s="2"/>
      <c r="D329" s="2"/>
      <c r="G329" s="8"/>
      <c r="I329" s="8"/>
      <c r="P329" s="6"/>
    </row>
    <row r="330" spans="3:16" s="1" customFormat="1" ht="20.100000000000001" customHeight="1" x14ac:dyDescent="0.3">
      <c r="C330" s="2"/>
      <c r="D330" s="2"/>
      <c r="G330" s="8"/>
      <c r="I330" s="8"/>
      <c r="P330" s="6"/>
    </row>
    <row r="331" spans="3:16" s="1" customFormat="1" ht="20.100000000000001" customHeight="1" x14ac:dyDescent="0.3">
      <c r="C331" s="2"/>
      <c r="D331" s="2"/>
      <c r="G331" s="8"/>
      <c r="I331" s="8"/>
      <c r="P331" s="6"/>
    </row>
    <row r="332" spans="3:16" s="1" customFormat="1" ht="20.100000000000001" customHeight="1" x14ac:dyDescent="0.3">
      <c r="C332" s="2"/>
      <c r="D332" s="2"/>
      <c r="G332" s="8"/>
      <c r="I332" s="8"/>
      <c r="P332" s="6"/>
    </row>
    <row r="333" spans="3:16" s="1" customFormat="1" ht="20.100000000000001" customHeight="1" x14ac:dyDescent="0.3">
      <c r="C333" s="2"/>
      <c r="D333" s="2"/>
      <c r="G333" s="8"/>
      <c r="I333" s="8"/>
      <c r="P333" s="6"/>
    </row>
    <row r="334" spans="3:16" s="1" customFormat="1" ht="20.100000000000001" customHeight="1" x14ac:dyDescent="0.3">
      <c r="C334" s="2"/>
      <c r="D334" s="2"/>
      <c r="G334" s="8"/>
      <c r="I334" s="8"/>
      <c r="P334" s="6"/>
    </row>
    <row r="335" spans="3:16" s="1" customFormat="1" ht="20.100000000000001" customHeight="1" x14ac:dyDescent="0.3">
      <c r="C335" s="2"/>
      <c r="D335" s="2"/>
      <c r="G335" s="8"/>
      <c r="I335" s="8"/>
      <c r="P335" s="6"/>
    </row>
    <row r="336" spans="3:16" s="1" customFormat="1" ht="20.100000000000001" customHeight="1" x14ac:dyDescent="0.3">
      <c r="C336" s="2"/>
      <c r="D336" s="2"/>
      <c r="G336" s="8"/>
      <c r="I336" s="8"/>
      <c r="P336" s="6"/>
    </row>
    <row r="337" spans="3:16" s="1" customFormat="1" ht="20.100000000000001" customHeight="1" x14ac:dyDescent="0.3">
      <c r="C337" s="2"/>
      <c r="D337" s="2"/>
      <c r="G337" s="8"/>
      <c r="I337" s="8"/>
      <c r="P337" s="6"/>
    </row>
    <row r="338" spans="3:16" s="1" customFormat="1" ht="20.100000000000001" customHeight="1" x14ac:dyDescent="0.3">
      <c r="C338" s="2"/>
      <c r="D338" s="2"/>
      <c r="G338" s="8"/>
      <c r="I338" s="8"/>
      <c r="P338" s="6"/>
    </row>
    <row r="339" spans="3:16" s="1" customFormat="1" ht="20.100000000000001" customHeight="1" x14ac:dyDescent="0.3">
      <c r="C339" s="2"/>
      <c r="D339" s="2"/>
      <c r="G339" s="8"/>
      <c r="I339" s="8"/>
      <c r="P339" s="6"/>
    </row>
    <row r="340" spans="3:16" s="1" customFormat="1" ht="20.100000000000001" customHeight="1" x14ac:dyDescent="0.3">
      <c r="C340" s="2"/>
      <c r="D340" s="2"/>
      <c r="G340" s="8"/>
      <c r="I340" s="8"/>
      <c r="P340" s="6"/>
    </row>
    <row r="341" spans="3:16" s="1" customFormat="1" ht="20.100000000000001" customHeight="1" x14ac:dyDescent="0.3">
      <c r="C341" s="2"/>
      <c r="D341" s="2"/>
      <c r="G341" s="8"/>
      <c r="I341" s="8"/>
      <c r="P341" s="6"/>
    </row>
    <row r="342" spans="3:16" s="1" customFormat="1" ht="20.100000000000001" customHeight="1" x14ac:dyDescent="0.3">
      <c r="C342" s="2"/>
      <c r="D342" s="2"/>
      <c r="G342" s="8"/>
      <c r="I342" s="8"/>
      <c r="P342" s="6"/>
    </row>
    <row r="343" spans="3:16" s="1" customFormat="1" ht="20.100000000000001" customHeight="1" x14ac:dyDescent="0.3">
      <c r="C343" s="2"/>
      <c r="D343" s="2"/>
      <c r="G343" s="8"/>
      <c r="I343" s="8"/>
      <c r="P343" s="6"/>
    </row>
    <row r="344" spans="3:16" s="1" customFormat="1" ht="14.7" customHeight="1" x14ac:dyDescent="0.3">
      <c r="C344" s="2"/>
      <c r="D344" s="2"/>
      <c r="G344" s="8"/>
      <c r="I344" s="8"/>
      <c r="P344" s="6"/>
    </row>
    <row r="345" spans="3:16" s="1" customFormat="1" ht="14.7" customHeight="1" x14ac:dyDescent="0.3">
      <c r="C345" s="2"/>
      <c r="D345" s="2"/>
      <c r="G345" s="8"/>
      <c r="I345" s="8"/>
      <c r="P345" s="6"/>
    </row>
    <row r="346" spans="3:16" s="1" customFormat="1" ht="14.7" customHeight="1" x14ac:dyDescent="0.3">
      <c r="C346" s="2"/>
      <c r="D346" s="2"/>
      <c r="G346" s="8"/>
      <c r="I346" s="8"/>
      <c r="P346" s="6"/>
    </row>
    <row r="347" spans="3:16" s="1" customFormat="1" ht="14.7" customHeight="1" x14ac:dyDescent="0.3">
      <c r="C347" s="2"/>
      <c r="D347" s="2"/>
      <c r="G347" s="8"/>
      <c r="I347" s="8"/>
      <c r="P347" s="6"/>
    </row>
    <row r="348" spans="3:16" s="1" customFormat="1" ht="14.7" customHeight="1" x14ac:dyDescent="0.3">
      <c r="C348" s="2"/>
      <c r="D348" s="2"/>
      <c r="G348" s="8"/>
      <c r="I348" s="8"/>
      <c r="P348" s="6"/>
    </row>
    <row r="349" spans="3:16" s="1" customFormat="1" ht="14.7" customHeight="1" x14ac:dyDescent="0.3">
      <c r="C349" s="2"/>
      <c r="D349" s="2"/>
      <c r="G349" s="8"/>
      <c r="I349" s="8"/>
      <c r="P349" s="6"/>
    </row>
    <row r="350" spans="3:16" s="1" customFormat="1" ht="14.7" customHeight="1" x14ac:dyDescent="0.3">
      <c r="C350" s="2"/>
      <c r="D350" s="2"/>
      <c r="G350" s="8"/>
      <c r="I350" s="8"/>
      <c r="P350" s="6"/>
    </row>
    <row r="351" spans="3:16" s="1" customFormat="1" ht="14.7" customHeight="1" x14ac:dyDescent="0.3">
      <c r="C351" s="2"/>
      <c r="D351" s="2"/>
      <c r="G351" s="8"/>
      <c r="I351" s="8"/>
      <c r="P351" s="6"/>
    </row>
    <row r="352" spans="3:16" s="1" customFormat="1" ht="14.7" customHeight="1" x14ac:dyDescent="0.3">
      <c r="C352" s="2"/>
      <c r="D352" s="2"/>
      <c r="G352" s="8"/>
      <c r="I352" s="8"/>
      <c r="P352" s="6"/>
    </row>
    <row r="353" spans="3:16" s="1" customFormat="1" ht="14.7" customHeight="1" x14ac:dyDescent="0.3">
      <c r="C353" s="2"/>
      <c r="D353" s="2"/>
      <c r="G353" s="8"/>
      <c r="I353" s="8"/>
      <c r="P353" s="6"/>
    </row>
  </sheetData>
  <sheetProtection sheet="1" selectLockedCells="1"/>
  <mergeCells count="44">
    <mergeCell ref="B33:O33"/>
    <mergeCell ref="N21:O21"/>
    <mergeCell ref="N22:O22"/>
    <mergeCell ref="N23:O23"/>
    <mergeCell ref="N30:O30"/>
    <mergeCell ref="N32:O32"/>
    <mergeCell ref="B31:O31"/>
    <mergeCell ref="I32:K32"/>
    <mergeCell ref="N29:O29"/>
    <mergeCell ref="L32:M32"/>
    <mergeCell ref="N19:O19"/>
    <mergeCell ref="N24:O24"/>
    <mergeCell ref="N25:O25"/>
    <mergeCell ref="N26:O26"/>
    <mergeCell ref="N28:O28"/>
    <mergeCell ref="N20:O20"/>
    <mergeCell ref="N27:O27"/>
    <mergeCell ref="N18:O18"/>
    <mergeCell ref="I9:I10"/>
    <mergeCell ref="J9:J10"/>
    <mergeCell ref="K9:K10"/>
    <mergeCell ref="N14:O14"/>
    <mergeCell ref="N15:O15"/>
    <mergeCell ref="N11:O11"/>
    <mergeCell ref="N12:O12"/>
    <mergeCell ref="N13:O13"/>
    <mergeCell ref="N16:O16"/>
    <mergeCell ref="N9:O10"/>
    <mergeCell ref="L9:M9"/>
    <mergeCell ref="B3:M3"/>
    <mergeCell ref="B4:D4"/>
    <mergeCell ref="E4:M4"/>
    <mergeCell ref="B7:D7"/>
    <mergeCell ref="N17:O17"/>
    <mergeCell ref="F7:I7"/>
    <mergeCell ref="M7:O7"/>
    <mergeCell ref="E8:F8"/>
    <mergeCell ref="E9:F9"/>
    <mergeCell ref="C9:C10"/>
    <mergeCell ref="B9:B10"/>
    <mergeCell ref="D9:D10"/>
    <mergeCell ref="N8:O8"/>
    <mergeCell ref="L8:M8"/>
    <mergeCell ref="G9:G10"/>
  </mergeCells>
  <conditionalFormatting sqref="E11:E30 L11:L30">
    <cfRule type="expression" dxfId="0" priority="2" stopIfTrue="1">
      <formula>(C11="")</formula>
    </cfRule>
  </conditionalFormatting>
  <printOptions horizontalCentered="1"/>
  <pageMargins left="0.27559055118110237" right="0.27559055118110237" top="0.78740157480314965" bottom="0.39370078740157483" header="0" footer="0.19685039370078741"/>
  <pageSetup paperSize="9" scale="78" orientation="landscape" r:id="rId1"/>
  <headerFooter>
    <oddFooter xml:space="preserve">&amp;L&amp;10   &amp;F / &amp;A&amp;R&amp;10© W.Renz(TTBW)2011   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tabColor rgb="FF92D050"/>
    <pageSetUpPr fitToPage="1"/>
  </sheetPr>
  <dimension ref="B1:T379"/>
  <sheetViews>
    <sheetView showGridLines="0" view="pageBreakPreview" zoomScale="60" zoomScaleNormal="100" workbookViewId="0">
      <selection activeCell="M3" sqref="M3:O3"/>
    </sheetView>
  </sheetViews>
  <sheetFormatPr baseColWidth="10" defaultColWidth="7.6640625" defaultRowHeight="18" customHeight="1" x14ac:dyDescent="0.3"/>
  <cols>
    <col min="1" max="1" width="2.44140625" style="1" customWidth="1"/>
    <col min="2" max="2" width="9.33203125" style="8" customWidth="1"/>
    <col min="3" max="3" width="29.6640625" style="4" customWidth="1"/>
    <col min="4" max="4" width="7.6640625" style="4" customWidth="1"/>
    <col min="5" max="5" width="6.6640625" style="4" customWidth="1"/>
    <col min="6" max="6" width="10.33203125" style="4" customWidth="1"/>
    <col min="7" max="7" width="1.6640625" style="4" customWidth="1"/>
    <col min="8" max="8" width="9.33203125" style="4" customWidth="1"/>
    <col min="9" max="9" width="10.6640625" style="4" customWidth="1"/>
    <col min="10" max="10" width="6.6640625" style="8" customWidth="1"/>
    <col min="11" max="11" width="10.6640625" style="8" customWidth="1"/>
    <col min="12" max="12" width="6.6640625" style="8" customWidth="1"/>
    <col min="13" max="13" width="4.6640625" style="8" customWidth="1"/>
    <col min="14" max="14" width="6.6640625" style="4" customWidth="1"/>
    <col min="15" max="15" width="8.33203125" style="22" customWidth="1"/>
    <col min="16" max="16" width="2.6640625" style="1" customWidth="1"/>
    <col min="17" max="17" width="2.5546875" style="1" customWidth="1"/>
    <col min="18" max="18" width="4.33203125" style="1" hidden="1" customWidth="1"/>
    <col min="19" max="19" width="4.6640625" style="278" hidden="1" customWidth="1"/>
    <col min="20" max="20" width="4.6640625" style="94" customWidth="1"/>
    <col min="21" max="31" width="4.6640625" style="1" customWidth="1"/>
    <col min="32" max="16384" width="7.6640625" style="1"/>
  </cols>
  <sheetData>
    <row r="1" spans="2:20" ht="8.1" customHeight="1" x14ac:dyDescent="0.3">
      <c r="B1" s="17"/>
      <c r="C1" s="18"/>
      <c r="D1" s="18"/>
      <c r="E1" s="18"/>
      <c r="F1" s="18"/>
      <c r="G1" s="18"/>
      <c r="H1" s="18"/>
      <c r="I1" s="18"/>
      <c r="J1" s="17"/>
      <c r="K1" s="17"/>
      <c r="L1" s="17"/>
      <c r="M1" s="17"/>
      <c r="N1" s="18"/>
      <c r="P1" s="8"/>
    </row>
    <row r="2" spans="2:20" ht="10.199999999999999" customHeight="1" x14ac:dyDescent="0.3">
      <c r="B2" s="539"/>
      <c r="C2" s="540"/>
      <c r="D2" s="540"/>
      <c r="E2" s="540"/>
      <c r="F2" s="540"/>
      <c r="G2" s="540"/>
      <c r="H2" s="540"/>
      <c r="I2" s="540"/>
      <c r="J2" s="540"/>
      <c r="K2" s="541"/>
      <c r="L2" s="159"/>
      <c r="M2" s="540"/>
      <c r="N2" s="540"/>
      <c r="O2" s="540"/>
      <c r="P2" s="541"/>
      <c r="S2" s="278">
        <v>10</v>
      </c>
    </row>
    <row r="3" spans="2:20" ht="38.1" customHeight="1" x14ac:dyDescent="0.3">
      <c r="B3" s="825" t="s">
        <v>0</v>
      </c>
      <c r="C3" s="826"/>
      <c r="D3" s="826"/>
      <c r="E3" s="826"/>
      <c r="F3" s="826"/>
      <c r="G3" s="826"/>
      <c r="H3" s="826"/>
      <c r="I3" s="826"/>
      <c r="J3" s="826"/>
      <c r="K3" s="827"/>
      <c r="L3" s="316"/>
      <c r="M3" s="599" t="str">
        <f>IF(Kostenstelle="","",Kostenstelle)</f>
        <v/>
      </c>
      <c r="N3" s="600"/>
      <c r="O3" s="601"/>
      <c r="P3" s="45"/>
      <c r="S3" s="278">
        <v>38</v>
      </c>
    </row>
    <row r="4" spans="2:20" ht="22.2" customHeight="1" x14ac:dyDescent="0.3">
      <c r="B4" s="828" t="s">
        <v>97</v>
      </c>
      <c r="C4" s="829"/>
      <c r="D4" s="830" t="str">
        <f>IF(Lehrgang="","",Lehrgang)</f>
        <v/>
      </c>
      <c r="E4" s="830"/>
      <c r="F4" s="830"/>
      <c r="G4" s="830"/>
      <c r="H4" s="830"/>
      <c r="I4" s="830"/>
      <c r="J4" s="830"/>
      <c r="K4" s="831"/>
      <c r="L4" s="317"/>
      <c r="M4" s="922" t="s">
        <v>1</v>
      </c>
      <c r="N4" s="922"/>
      <c r="O4" s="922"/>
      <c r="P4" s="38"/>
      <c r="S4" s="278">
        <v>22</v>
      </c>
    </row>
    <row r="5" spans="2:20" ht="10.199999999999999" customHeight="1" x14ac:dyDescent="0.3">
      <c r="B5" s="854"/>
      <c r="C5" s="855"/>
      <c r="D5" s="855"/>
      <c r="E5" s="855"/>
      <c r="F5" s="855"/>
      <c r="G5" s="855"/>
      <c r="H5" s="855"/>
      <c r="I5" s="855"/>
      <c r="J5" s="855"/>
      <c r="K5" s="856"/>
      <c r="L5" s="143"/>
      <c r="M5" s="923"/>
      <c r="N5" s="923"/>
      <c r="O5" s="923"/>
      <c r="P5" s="713"/>
      <c r="S5" s="278">
        <v>10</v>
      </c>
    </row>
    <row r="6" spans="2:20" ht="10.199999999999999" customHeight="1" x14ac:dyDescent="0.3">
      <c r="B6" s="857"/>
      <c r="C6" s="858"/>
      <c r="D6" s="858"/>
      <c r="E6" s="859"/>
      <c r="F6" s="859"/>
      <c r="G6" s="859"/>
      <c r="H6" s="859"/>
      <c r="I6" s="859"/>
      <c r="J6" s="859"/>
      <c r="K6" s="859"/>
      <c r="L6" s="859"/>
      <c r="M6" s="859"/>
      <c r="N6" s="859"/>
      <c r="O6" s="859"/>
      <c r="P6" s="860"/>
      <c r="S6" s="278">
        <v>10</v>
      </c>
    </row>
    <row r="7" spans="2:20" ht="34.200000000000003" customHeight="1" x14ac:dyDescent="0.3">
      <c r="B7" s="872" t="s">
        <v>188</v>
      </c>
      <c r="C7" s="873"/>
      <c r="D7" s="874"/>
      <c r="E7" s="194" t="s">
        <v>14</v>
      </c>
      <c r="F7" s="875" t="str">
        <f>IF(Ort="","",Ort)</f>
        <v/>
      </c>
      <c r="G7" s="875"/>
      <c r="H7" s="875"/>
      <c r="I7" s="875"/>
      <c r="J7" s="875"/>
      <c r="K7" s="194" t="s">
        <v>186</v>
      </c>
      <c r="L7" s="876" t="str">
        <f>IF(Datum_vom="","",Datum_vom)</f>
        <v/>
      </c>
      <c r="M7" s="876"/>
      <c r="N7" s="194" t="s">
        <v>187</v>
      </c>
      <c r="O7" s="876" t="str">
        <f>IF(Datum_bis="","",Datum_bis)</f>
        <v/>
      </c>
      <c r="P7" s="877"/>
      <c r="S7" s="278">
        <v>34</v>
      </c>
    </row>
    <row r="8" spans="2:20" s="3" customFormat="1" ht="14.1" customHeight="1" x14ac:dyDescent="0.3">
      <c r="B8" s="906"/>
      <c r="C8" s="906"/>
      <c r="D8" s="906"/>
      <c r="E8" s="906"/>
      <c r="F8" s="906"/>
      <c r="G8" s="906"/>
      <c r="H8" s="906"/>
      <c r="I8" s="906"/>
      <c r="J8" s="906"/>
      <c r="K8" s="906"/>
      <c r="L8" s="906"/>
      <c r="M8" s="906"/>
      <c r="N8" s="906"/>
      <c r="O8" s="906"/>
      <c r="P8" s="906"/>
      <c r="S8" s="278">
        <v>14</v>
      </c>
      <c r="T8" s="94"/>
    </row>
    <row r="9" spans="2:20" ht="32.1" customHeight="1" x14ac:dyDescent="0.3">
      <c r="B9" s="861" t="s">
        <v>132</v>
      </c>
      <c r="C9" s="862"/>
      <c r="D9" s="862"/>
      <c r="E9" s="862"/>
      <c r="F9" s="862"/>
      <c r="G9" s="862"/>
      <c r="H9" s="862"/>
      <c r="I9" s="862"/>
      <c r="J9" s="862"/>
      <c r="K9" s="862"/>
      <c r="L9" s="862"/>
      <c r="M9" s="863"/>
      <c r="N9" s="46" t="s">
        <v>77</v>
      </c>
      <c r="O9" s="927" t="s">
        <v>81</v>
      </c>
      <c r="P9" s="928"/>
      <c r="S9" s="278">
        <v>32</v>
      </c>
    </row>
    <row r="10" spans="2:20" ht="24" customHeight="1" x14ac:dyDescent="0.3">
      <c r="B10" s="710" t="s">
        <v>71</v>
      </c>
      <c r="C10" s="838" t="s">
        <v>66</v>
      </c>
      <c r="D10" s="839"/>
      <c r="E10" s="839"/>
      <c r="F10" s="839"/>
      <c r="G10" s="844"/>
      <c r="H10" s="880" t="s">
        <v>85</v>
      </c>
      <c r="I10" s="905" t="s">
        <v>73</v>
      </c>
      <c r="J10" s="838" t="s">
        <v>69</v>
      </c>
      <c r="K10" s="844"/>
      <c r="L10" s="838" t="s">
        <v>70</v>
      </c>
      <c r="M10" s="839"/>
      <c r="N10" s="844"/>
      <c r="O10" s="893" t="s">
        <v>74</v>
      </c>
      <c r="P10" s="893"/>
      <c r="S10" s="278">
        <v>24</v>
      </c>
    </row>
    <row r="11" spans="2:20" s="9" customFormat="1" ht="14.1" customHeight="1" x14ac:dyDescent="0.3">
      <c r="B11" s="889"/>
      <c r="C11" s="845"/>
      <c r="D11" s="904"/>
      <c r="E11" s="904"/>
      <c r="F11" s="904"/>
      <c r="G11" s="846"/>
      <c r="H11" s="674"/>
      <c r="I11" s="906"/>
      <c r="J11" s="36" t="s">
        <v>67</v>
      </c>
      <c r="K11" s="47" t="s">
        <v>68</v>
      </c>
      <c r="L11" s="36" t="s">
        <v>67</v>
      </c>
      <c r="M11" s="847" t="s">
        <v>68</v>
      </c>
      <c r="N11" s="849"/>
      <c r="O11" s="893"/>
      <c r="P11" s="893"/>
      <c r="S11" s="278">
        <v>14</v>
      </c>
      <c r="T11" s="94"/>
    </row>
    <row r="12" spans="2:20" ht="24" customHeight="1" x14ac:dyDescent="0.3">
      <c r="B12" s="48">
        <v>1</v>
      </c>
      <c r="C12" s="887"/>
      <c r="D12" s="897"/>
      <c r="E12" s="897"/>
      <c r="F12" s="897"/>
      <c r="G12" s="888"/>
      <c r="H12" s="137"/>
      <c r="I12" s="385"/>
      <c r="J12" s="137"/>
      <c r="K12" s="385"/>
      <c r="L12" s="137"/>
      <c r="M12" s="878"/>
      <c r="N12" s="879"/>
      <c r="O12" s="627">
        <f>SUM(I12,K12,M12)</f>
        <v>0</v>
      </c>
      <c r="P12" s="627"/>
      <c r="S12" s="278">
        <v>24</v>
      </c>
      <c r="T12" s="136"/>
    </row>
    <row r="13" spans="2:20" ht="24" customHeight="1" x14ac:dyDescent="0.3">
      <c r="B13" s="48">
        <v>2</v>
      </c>
      <c r="C13" s="887"/>
      <c r="D13" s="897"/>
      <c r="E13" s="897"/>
      <c r="F13" s="897"/>
      <c r="G13" s="888"/>
      <c r="H13" s="137"/>
      <c r="I13" s="385"/>
      <c r="J13" s="137"/>
      <c r="K13" s="385"/>
      <c r="L13" s="137"/>
      <c r="M13" s="878"/>
      <c r="N13" s="879"/>
      <c r="O13" s="627">
        <f>SUM(I13,K13,M13)</f>
        <v>0</v>
      </c>
      <c r="P13" s="627"/>
      <c r="S13" s="278">
        <v>24</v>
      </c>
      <c r="T13" s="136"/>
    </row>
    <row r="14" spans="2:20" ht="24" customHeight="1" x14ac:dyDescent="0.3">
      <c r="B14" s="48" t="s">
        <v>52</v>
      </c>
      <c r="C14" s="887"/>
      <c r="D14" s="897"/>
      <c r="E14" s="897"/>
      <c r="F14" s="897"/>
      <c r="G14" s="888"/>
      <c r="H14" s="137"/>
      <c r="I14" s="385"/>
      <c r="J14" s="137"/>
      <c r="K14" s="385"/>
      <c r="L14" s="137"/>
      <c r="M14" s="878"/>
      <c r="N14" s="879"/>
      <c r="O14" s="627">
        <f>SUM(I14,K14,M14)</f>
        <v>0</v>
      </c>
      <c r="P14" s="627"/>
      <c r="S14" s="278">
        <v>24</v>
      </c>
      <c r="T14" s="136"/>
    </row>
    <row r="15" spans="2:20" ht="24" customHeight="1" thickBot="1" x14ac:dyDescent="0.35">
      <c r="B15" s="57" t="s">
        <v>53</v>
      </c>
      <c r="C15" s="885"/>
      <c r="D15" s="921"/>
      <c r="E15" s="921"/>
      <c r="F15" s="921"/>
      <c r="G15" s="886"/>
      <c r="H15" s="195"/>
      <c r="I15" s="133"/>
      <c r="J15" s="195"/>
      <c r="K15" s="133"/>
      <c r="L15" s="195"/>
      <c r="M15" s="883"/>
      <c r="N15" s="884"/>
      <c r="O15" s="931">
        <f>SUM(I15,K15,M15)</f>
        <v>0</v>
      </c>
      <c r="P15" s="932"/>
      <c r="S15" s="278">
        <v>24</v>
      </c>
      <c r="T15" s="136"/>
    </row>
    <row r="16" spans="2:20" ht="24" customHeight="1" thickTop="1" x14ac:dyDescent="0.3">
      <c r="B16" s="864" t="s">
        <v>65</v>
      </c>
      <c r="C16" s="865"/>
      <c r="D16" s="865"/>
      <c r="E16" s="865"/>
      <c r="F16" s="865"/>
      <c r="G16" s="865"/>
      <c r="H16" s="866"/>
      <c r="I16" s="50">
        <f>SUM(I12:I15)</f>
        <v>0</v>
      </c>
      <c r="J16" s="924"/>
      <c r="K16" s="925"/>
      <c r="L16" s="926"/>
      <c r="M16" s="920">
        <f>SUM(M12:M15,K12:K15)</f>
        <v>0</v>
      </c>
      <c r="N16" s="868"/>
      <c r="O16" s="933">
        <f>SUM(O12:O15)</f>
        <v>0</v>
      </c>
      <c r="P16" s="934"/>
      <c r="S16" s="278">
        <v>24</v>
      </c>
      <c r="T16" s="136"/>
    </row>
    <row r="17" spans="2:20" s="3" customFormat="1" ht="14.1" customHeight="1" x14ac:dyDescent="0.3">
      <c r="B17" s="869"/>
      <c r="C17" s="870"/>
      <c r="D17" s="870"/>
      <c r="E17" s="870"/>
      <c r="F17" s="870"/>
      <c r="G17" s="919"/>
      <c r="H17" s="870"/>
      <c r="I17" s="870"/>
      <c r="J17" s="870"/>
      <c r="K17" s="870"/>
      <c r="L17" s="870"/>
      <c r="M17" s="870"/>
      <c r="N17" s="870"/>
      <c r="O17" s="870"/>
      <c r="P17" s="871"/>
      <c r="S17" s="278">
        <v>14</v>
      </c>
      <c r="T17" s="136"/>
    </row>
    <row r="18" spans="2:20" ht="32.1" customHeight="1" x14ac:dyDescent="0.3">
      <c r="B18" s="916" t="s">
        <v>84</v>
      </c>
      <c r="C18" s="917"/>
      <c r="D18" s="917"/>
      <c r="E18" s="46" t="s">
        <v>77</v>
      </c>
      <c r="F18" s="39" t="s">
        <v>79</v>
      </c>
      <c r="G18" s="92"/>
      <c r="H18" s="832" t="s">
        <v>133</v>
      </c>
      <c r="I18" s="833"/>
      <c r="J18" s="833"/>
      <c r="K18" s="833"/>
      <c r="L18" s="833"/>
      <c r="M18" s="918"/>
      <c r="N18" s="40" t="s">
        <v>77</v>
      </c>
      <c r="O18" s="895" t="s">
        <v>82</v>
      </c>
      <c r="P18" s="896"/>
      <c r="S18" s="278">
        <v>32</v>
      </c>
      <c r="T18" s="136"/>
    </row>
    <row r="19" spans="2:20" ht="24" customHeight="1" x14ac:dyDescent="0.3">
      <c r="B19" s="710" t="s">
        <v>75</v>
      </c>
      <c r="C19" s="838" t="s">
        <v>64</v>
      </c>
      <c r="D19" s="844"/>
      <c r="E19" s="880" t="s">
        <v>85</v>
      </c>
      <c r="F19" s="905" t="s">
        <v>72</v>
      </c>
      <c r="G19" s="52"/>
      <c r="H19" s="710" t="s">
        <v>38</v>
      </c>
      <c r="I19" s="838" t="s">
        <v>64</v>
      </c>
      <c r="J19" s="839"/>
      <c r="K19" s="839"/>
      <c r="L19" s="839"/>
      <c r="M19" s="844"/>
      <c r="N19" s="880" t="s">
        <v>85</v>
      </c>
      <c r="O19" s="893" t="s">
        <v>72</v>
      </c>
      <c r="P19" s="893"/>
      <c r="S19" s="278">
        <v>24</v>
      </c>
      <c r="T19" s="136"/>
    </row>
    <row r="20" spans="2:20" ht="14.1" customHeight="1" x14ac:dyDescent="0.3">
      <c r="B20" s="889"/>
      <c r="C20" s="845"/>
      <c r="D20" s="846"/>
      <c r="E20" s="674"/>
      <c r="F20" s="906"/>
      <c r="G20" s="53"/>
      <c r="H20" s="889"/>
      <c r="I20" s="845"/>
      <c r="J20" s="904"/>
      <c r="K20" s="904"/>
      <c r="L20" s="904"/>
      <c r="M20" s="846"/>
      <c r="N20" s="674"/>
      <c r="O20" s="893"/>
      <c r="P20" s="893"/>
      <c r="S20" s="278">
        <v>14</v>
      </c>
      <c r="T20" s="136"/>
    </row>
    <row r="21" spans="2:20" ht="24" customHeight="1" x14ac:dyDescent="0.3">
      <c r="B21" s="122"/>
      <c r="C21" s="887"/>
      <c r="D21" s="888"/>
      <c r="E21" s="123"/>
      <c r="F21" s="138"/>
      <c r="G21" s="407"/>
      <c r="H21" s="163"/>
      <c r="I21" s="292"/>
      <c r="J21" s="384"/>
      <c r="K21" s="384"/>
      <c r="L21" s="384"/>
      <c r="M21" s="293"/>
      <c r="N21" s="137"/>
      <c r="O21" s="878"/>
      <c r="P21" s="879"/>
      <c r="S21" s="278">
        <v>24</v>
      </c>
      <c r="T21" s="136"/>
    </row>
    <row r="22" spans="2:20" ht="24" customHeight="1" x14ac:dyDescent="0.3">
      <c r="B22" s="122"/>
      <c r="C22" s="887"/>
      <c r="D22" s="888"/>
      <c r="E22" s="123"/>
      <c r="F22" s="138"/>
      <c r="G22" s="407"/>
      <c r="H22" s="163"/>
      <c r="I22" s="292"/>
      <c r="J22" s="384"/>
      <c r="K22" s="384"/>
      <c r="L22" s="384"/>
      <c r="M22" s="293"/>
      <c r="N22" s="137"/>
      <c r="O22" s="878"/>
      <c r="P22" s="879"/>
      <c r="S22" s="278">
        <v>24</v>
      </c>
      <c r="T22" s="136"/>
    </row>
    <row r="23" spans="2:20" ht="24" customHeight="1" x14ac:dyDescent="0.3">
      <c r="B23" s="122"/>
      <c r="C23" s="887"/>
      <c r="D23" s="888"/>
      <c r="E23" s="123"/>
      <c r="F23" s="138"/>
      <c r="G23" s="407"/>
      <c r="H23" s="163"/>
      <c r="I23" s="292"/>
      <c r="J23" s="384"/>
      <c r="K23" s="384"/>
      <c r="L23" s="384"/>
      <c r="M23" s="293"/>
      <c r="N23" s="137"/>
      <c r="O23" s="878"/>
      <c r="P23" s="879"/>
      <c r="S23" s="278">
        <v>24</v>
      </c>
      <c r="T23" s="136"/>
    </row>
    <row r="24" spans="2:20" ht="24" customHeight="1" x14ac:dyDescent="0.3">
      <c r="B24" s="122"/>
      <c r="C24" s="887"/>
      <c r="D24" s="888"/>
      <c r="E24" s="293"/>
      <c r="F24" s="388"/>
      <c r="G24" s="407"/>
      <c r="H24" s="163"/>
      <c r="I24" s="292"/>
      <c r="J24" s="384"/>
      <c r="K24" s="384"/>
      <c r="L24" s="384"/>
      <c r="M24" s="293"/>
      <c r="N24" s="137"/>
      <c r="O24" s="878"/>
      <c r="P24" s="879"/>
      <c r="S24" s="278">
        <v>24</v>
      </c>
      <c r="T24" s="136"/>
    </row>
    <row r="25" spans="2:20" ht="24" customHeight="1" thickBot="1" x14ac:dyDescent="0.35">
      <c r="B25" s="124"/>
      <c r="C25" s="885"/>
      <c r="D25" s="886"/>
      <c r="E25" s="141"/>
      <c r="F25" s="389"/>
      <c r="G25" s="408"/>
      <c r="H25" s="164"/>
      <c r="I25" s="139"/>
      <c r="J25" s="140"/>
      <c r="K25" s="140"/>
      <c r="L25" s="140"/>
      <c r="M25" s="141"/>
      <c r="N25" s="195"/>
      <c r="O25" s="883"/>
      <c r="P25" s="884"/>
      <c r="S25" s="278">
        <v>24</v>
      </c>
      <c r="T25" s="136"/>
    </row>
    <row r="26" spans="2:20" ht="24" customHeight="1" thickTop="1" x14ac:dyDescent="0.3">
      <c r="B26" s="864" t="s">
        <v>76</v>
      </c>
      <c r="C26" s="865"/>
      <c r="D26" s="865"/>
      <c r="E26" s="866"/>
      <c r="F26" s="135">
        <f>SUM(F21:F25)</f>
        <v>0</v>
      </c>
      <c r="G26" s="54"/>
      <c r="H26" s="864" t="s">
        <v>65</v>
      </c>
      <c r="I26" s="865"/>
      <c r="J26" s="865"/>
      <c r="K26" s="865"/>
      <c r="L26" s="865"/>
      <c r="M26" s="865"/>
      <c r="N26" s="866"/>
      <c r="O26" s="867">
        <f>SUM(O21:O25)</f>
        <v>0</v>
      </c>
      <c r="P26" s="868"/>
      <c r="S26" s="278">
        <v>24</v>
      </c>
      <c r="T26" s="136"/>
    </row>
    <row r="27" spans="2:20" s="3" customFormat="1" ht="14.1" customHeight="1" x14ac:dyDescent="0.3">
      <c r="B27" s="869"/>
      <c r="C27" s="870"/>
      <c r="D27" s="870"/>
      <c r="E27" s="870"/>
      <c r="F27" s="870"/>
      <c r="G27" s="870"/>
      <c r="H27" s="870"/>
      <c r="I27" s="870"/>
      <c r="J27" s="870"/>
      <c r="K27" s="870"/>
      <c r="L27" s="870"/>
      <c r="M27" s="870"/>
      <c r="N27" s="870"/>
      <c r="O27" s="870"/>
      <c r="P27" s="871"/>
      <c r="S27" s="278">
        <v>14</v>
      </c>
      <c r="T27" s="136"/>
    </row>
    <row r="28" spans="2:20" ht="32.1" customHeight="1" x14ac:dyDescent="0.3">
      <c r="B28" s="861" t="s">
        <v>131</v>
      </c>
      <c r="C28" s="862"/>
      <c r="D28" s="863"/>
      <c r="E28" s="46" t="s">
        <v>77</v>
      </c>
      <c r="F28" s="39" t="s">
        <v>83</v>
      </c>
      <c r="G28" s="18"/>
      <c r="H28" s="929" t="s">
        <v>34</v>
      </c>
      <c r="I28" s="930"/>
      <c r="J28" s="930"/>
      <c r="K28" s="930"/>
      <c r="L28" s="930"/>
      <c r="M28" s="930"/>
      <c r="N28" s="46" t="s">
        <v>77</v>
      </c>
      <c r="O28" s="895" t="s">
        <v>78</v>
      </c>
      <c r="P28" s="896"/>
      <c r="S28" s="278">
        <v>32</v>
      </c>
      <c r="T28" s="136"/>
    </row>
    <row r="29" spans="2:20" ht="24" customHeight="1" x14ac:dyDescent="0.3">
      <c r="B29" s="894" t="s">
        <v>60</v>
      </c>
      <c r="C29" s="838" t="s">
        <v>64</v>
      </c>
      <c r="D29" s="844"/>
      <c r="E29" s="880" t="s">
        <v>85</v>
      </c>
      <c r="F29" s="905" t="s">
        <v>72</v>
      </c>
      <c r="G29" s="18"/>
      <c r="H29" s="710" t="s">
        <v>60</v>
      </c>
      <c r="I29" s="838" t="s">
        <v>64</v>
      </c>
      <c r="J29" s="839"/>
      <c r="K29" s="839"/>
      <c r="L29" s="839"/>
      <c r="M29" s="844"/>
      <c r="N29" s="880" t="s">
        <v>85</v>
      </c>
      <c r="O29" s="893" t="s">
        <v>72</v>
      </c>
      <c r="P29" s="893"/>
      <c r="S29" s="278">
        <v>24</v>
      </c>
      <c r="T29" s="136"/>
    </row>
    <row r="30" spans="2:20" ht="14.1" customHeight="1" x14ac:dyDescent="0.3">
      <c r="B30" s="843"/>
      <c r="C30" s="845"/>
      <c r="D30" s="846"/>
      <c r="E30" s="674"/>
      <c r="F30" s="906"/>
      <c r="G30" s="18"/>
      <c r="H30" s="889"/>
      <c r="I30" s="845"/>
      <c r="J30" s="904"/>
      <c r="K30" s="904"/>
      <c r="L30" s="904"/>
      <c r="M30" s="846"/>
      <c r="N30" s="674"/>
      <c r="O30" s="893"/>
      <c r="P30" s="893"/>
      <c r="S30" s="278">
        <v>14</v>
      </c>
      <c r="T30" s="136"/>
    </row>
    <row r="31" spans="2:20" ht="24" customHeight="1" x14ac:dyDescent="0.3">
      <c r="B31" s="48">
        <v>1</v>
      </c>
      <c r="C31" s="887"/>
      <c r="D31" s="888"/>
      <c r="E31" s="123"/>
      <c r="F31" s="388"/>
      <c r="G31" s="18"/>
      <c r="H31" s="147">
        <v>1</v>
      </c>
      <c r="I31" s="887"/>
      <c r="J31" s="897"/>
      <c r="K31" s="897"/>
      <c r="L31" s="897"/>
      <c r="M31" s="888"/>
      <c r="N31" s="137"/>
      <c r="O31" s="898"/>
      <c r="P31" s="898"/>
      <c r="S31" s="278">
        <v>24</v>
      </c>
      <c r="T31" s="136"/>
    </row>
    <row r="32" spans="2:20" ht="24" customHeight="1" x14ac:dyDescent="0.3">
      <c r="B32" s="48">
        <v>2</v>
      </c>
      <c r="C32" s="887"/>
      <c r="D32" s="888"/>
      <c r="E32" s="123"/>
      <c r="F32" s="388"/>
      <c r="H32" s="147">
        <v>2</v>
      </c>
      <c r="I32" s="887"/>
      <c r="J32" s="897"/>
      <c r="K32" s="897"/>
      <c r="L32" s="897"/>
      <c r="M32" s="888"/>
      <c r="N32" s="137"/>
      <c r="O32" s="898"/>
      <c r="P32" s="898"/>
      <c r="S32" s="278">
        <v>24</v>
      </c>
      <c r="T32" s="136"/>
    </row>
    <row r="33" spans="2:20" ht="24" customHeight="1" x14ac:dyDescent="0.3">
      <c r="B33" s="56">
        <v>3</v>
      </c>
      <c r="C33" s="881"/>
      <c r="D33" s="882"/>
      <c r="E33" s="125"/>
      <c r="F33" s="138"/>
      <c r="H33" s="147">
        <v>3</v>
      </c>
      <c r="I33" s="887"/>
      <c r="J33" s="897"/>
      <c r="K33" s="897"/>
      <c r="L33" s="897"/>
      <c r="M33" s="888"/>
      <c r="N33" s="137"/>
      <c r="O33" s="898"/>
      <c r="P33" s="898"/>
      <c r="S33" s="278">
        <v>24</v>
      </c>
      <c r="T33" s="136"/>
    </row>
    <row r="34" spans="2:20" ht="24" customHeight="1" thickBot="1" x14ac:dyDescent="0.35">
      <c r="B34" s="57">
        <v>4</v>
      </c>
      <c r="C34" s="885"/>
      <c r="D34" s="886"/>
      <c r="E34" s="126"/>
      <c r="F34" s="389"/>
      <c r="G34" s="1"/>
      <c r="H34" s="147">
        <v>4</v>
      </c>
      <c r="I34" s="887"/>
      <c r="J34" s="897"/>
      <c r="K34" s="897"/>
      <c r="L34" s="897"/>
      <c r="M34" s="888"/>
      <c r="N34" s="137"/>
      <c r="O34" s="898"/>
      <c r="P34" s="898"/>
      <c r="S34" s="278">
        <v>24</v>
      </c>
      <c r="T34" s="136"/>
    </row>
    <row r="35" spans="2:20" ht="24" customHeight="1" thickTop="1" x14ac:dyDescent="0.3">
      <c r="B35" s="864" t="s">
        <v>76</v>
      </c>
      <c r="C35" s="865"/>
      <c r="D35" s="865"/>
      <c r="E35" s="866"/>
      <c r="F35" s="135">
        <f>SUM(F31:F34)</f>
        <v>0</v>
      </c>
      <c r="G35" s="1"/>
      <c r="H35" s="864" t="s">
        <v>65</v>
      </c>
      <c r="I35" s="865"/>
      <c r="J35" s="865"/>
      <c r="K35" s="865"/>
      <c r="L35" s="865"/>
      <c r="M35" s="865"/>
      <c r="N35" s="866"/>
      <c r="O35" s="867">
        <f>SUM(O31:O34)</f>
        <v>0</v>
      </c>
      <c r="P35" s="868"/>
      <c r="S35" s="278">
        <v>24</v>
      </c>
      <c r="T35" s="136"/>
    </row>
    <row r="36" spans="2:20" ht="14.1" customHeight="1" x14ac:dyDescent="0.3">
      <c r="B36" s="869"/>
      <c r="C36" s="870"/>
      <c r="D36" s="870"/>
      <c r="E36" s="870"/>
      <c r="F36" s="870"/>
      <c r="G36" s="870"/>
      <c r="H36" s="870"/>
      <c r="I36" s="870"/>
      <c r="J36" s="870"/>
      <c r="K36" s="870"/>
      <c r="L36" s="870"/>
      <c r="M36" s="870"/>
      <c r="N36" s="870"/>
      <c r="O36" s="870"/>
      <c r="P36" s="871"/>
      <c r="S36" s="278">
        <v>14</v>
      </c>
      <c r="T36" s="136"/>
    </row>
    <row r="37" spans="2:20" ht="32.1" customHeight="1" x14ac:dyDescent="0.3">
      <c r="B37" s="861" t="s">
        <v>32</v>
      </c>
      <c r="C37" s="862"/>
      <c r="D37" s="863"/>
      <c r="E37" s="907" t="s">
        <v>282</v>
      </c>
      <c r="F37" s="908"/>
      <c r="G37" s="1"/>
      <c r="H37" s="913" t="s">
        <v>134</v>
      </c>
      <c r="I37" s="914"/>
      <c r="J37" s="914"/>
      <c r="K37" s="914"/>
      <c r="L37" s="914"/>
      <c r="M37" s="915"/>
      <c r="N37" s="46" t="s">
        <v>77</v>
      </c>
      <c r="O37" s="895" t="s">
        <v>80</v>
      </c>
      <c r="P37" s="896"/>
      <c r="S37" s="278">
        <v>32</v>
      </c>
      <c r="T37" s="136"/>
    </row>
    <row r="38" spans="2:20" ht="24" customHeight="1" x14ac:dyDescent="0.3">
      <c r="B38" s="910" t="s">
        <v>63</v>
      </c>
      <c r="C38" s="838" t="s">
        <v>64</v>
      </c>
      <c r="D38" s="844"/>
      <c r="E38" s="880" t="s">
        <v>85</v>
      </c>
      <c r="F38" s="905" t="s">
        <v>72</v>
      </c>
      <c r="G38" s="1"/>
      <c r="H38" s="710" t="s">
        <v>60</v>
      </c>
      <c r="I38" s="838" t="s">
        <v>64</v>
      </c>
      <c r="J38" s="839"/>
      <c r="K38" s="839"/>
      <c r="L38" s="839"/>
      <c r="M38" s="844"/>
      <c r="N38" s="880" t="s">
        <v>85</v>
      </c>
      <c r="O38" s="893" t="s">
        <v>72</v>
      </c>
      <c r="P38" s="893"/>
      <c r="S38" s="278">
        <v>24</v>
      </c>
      <c r="T38" s="136"/>
    </row>
    <row r="39" spans="2:20" ht="24" customHeight="1" x14ac:dyDescent="0.3">
      <c r="B39" s="843"/>
      <c r="C39" s="845"/>
      <c r="D39" s="846"/>
      <c r="E39" s="674"/>
      <c r="F39" s="906"/>
      <c r="G39" s="1"/>
      <c r="H39" s="889"/>
      <c r="I39" s="845"/>
      <c r="J39" s="904"/>
      <c r="K39" s="904"/>
      <c r="L39" s="904"/>
      <c r="M39" s="846"/>
      <c r="N39" s="674"/>
      <c r="O39" s="893"/>
      <c r="P39" s="893"/>
      <c r="S39" s="278">
        <v>14</v>
      </c>
      <c r="T39" s="136"/>
    </row>
    <row r="40" spans="2:20" ht="24" customHeight="1" x14ac:dyDescent="0.3">
      <c r="B40" s="122"/>
      <c r="C40" s="887"/>
      <c r="D40" s="888"/>
      <c r="E40" s="123"/>
      <c r="F40" s="388"/>
      <c r="G40" s="1"/>
      <c r="H40" s="16">
        <v>1</v>
      </c>
      <c r="I40" s="909"/>
      <c r="J40" s="909"/>
      <c r="K40" s="909"/>
      <c r="L40" s="909"/>
      <c r="M40" s="909"/>
      <c r="N40" s="137"/>
      <c r="O40" s="898"/>
      <c r="P40" s="898"/>
      <c r="S40" s="278">
        <v>14</v>
      </c>
      <c r="T40" s="136"/>
    </row>
    <row r="41" spans="2:20" ht="24" customHeight="1" x14ac:dyDescent="0.3">
      <c r="B41" s="122"/>
      <c r="C41" s="887"/>
      <c r="D41" s="888"/>
      <c r="E41" s="123"/>
      <c r="F41" s="388"/>
      <c r="G41" s="1"/>
      <c r="H41" s="16">
        <v>2</v>
      </c>
      <c r="I41" s="909"/>
      <c r="J41" s="909"/>
      <c r="K41" s="909"/>
      <c r="L41" s="909"/>
      <c r="M41" s="909"/>
      <c r="N41" s="137"/>
      <c r="O41" s="898"/>
      <c r="P41" s="898"/>
      <c r="S41" s="278">
        <v>24</v>
      </c>
      <c r="T41" s="136"/>
    </row>
    <row r="42" spans="2:20" ht="24" customHeight="1" x14ac:dyDescent="0.3">
      <c r="B42" s="165"/>
      <c r="C42" s="386"/>
      <c r="D42" s="387"/>
      <c r="E42" s="125"/>
      <c r="F42" s="138"/>
      <c r="G42" s="1"/>
      <c r="H42" s="16">
        <v>3</v>
      </c>
      <c r="I42" s="909"/>
      <c r="J42" s="909"/>
      <c r="K42" s="909"/>
      <c r="L42" s="909"/>
      <c r="M42" s="909"/>
      <c r="N42" s="137"/>
      <c r="O42" s="898"/>
      <c r="P42" s="898"/>
      <c r="S42" s="278">
        <v>24</v>
      </c>
      <c r="T42" s="136"/>
    </row>
    <row r="43" spans="2:20" ht="24" customHeight="1" thickBot="1" x14ac:dyDescent="0.35">
      <c r="B43" s="165"/>
      <c r="C43" s="881"/>
      <c r="D43" s="882"/>
      <c r="E43" s="125"/>
      <c r="F43" s="138"/>
      <c r="G43" s="1"/>
      <c r="H43" s="162">
        <v>4</v>
      </c>
      <c r="I43" s="890"/>
      <c r="J43" s="891"/>
      <c r="K43" s="891"/>
      <c r="L43" s="891"/>
      <c r="M43" s="892"/>
      <c r="N43" s="134"/>
      <c r="O43" s="911"/>
      <c r="P43" s="912"/>
      <c r="S43" s="278">
        <v>24</v>
      </c>
      <c r="T43" s="136"/>
    </row>
    <row r="44" spans="2:20" s="3" customFormat="1" ht="24" customHeight="1" thickTop="1" x14ac:dyDescent="0.3">
      <c r="B44" s="899" t="s">
        <v>76</v>
      </c>
      <c r="C44" s="900"/>
      <c r="D44" s="900"/>
      <c r="E44" s="901"/>
      <c r="F44" s="91">
        <f>SUM(F40:F43)</f>
        <v>0</v>
      </c>
      <c r="H44" s="899" t="s">
        <v>65</v>
      </c>
      <c r="I44" s="900"/>
      <c r="J44" s="900"/>
      <c r="K44" s="900"/>
      <c r="L44" s="900"/>
      <c r="M44" s="900"/>
      <c r="N44" s="901"/>
      <c r="O44" s="902">
        <f>SUM(O40:O43)</f>
        <v>0</v>
      </c>
      <c r="P44" s="903"/>
      <c r="S44" s="278">
        <v>24</v>
      </c>
      <c r="T44" s="136"/>
    </row>
    <row r="45" spans="2:20" ht="20.100000000000001" customHeight="1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T45" s="136"/>
    </row>
    <row r="46" spans="2:20" s="278" customFormat="1" ht="20.100000000000001" hidden="1" customHeight="1" x14ac:dyDescent="0.3">
      <c r="B46" s="278">
        <v>8.57</v>
      </c>
      <c r="C46" s="278">
        <v>29</v>
      </c>
      <c r="D46" s="278">
        <v>7</v>
      </c>
      <c r="E46" s="278">
        <v>6</v>
      </c>
      <c r="F46" s="278">
        <v>9.57</v>
      </c>
      <c r="G46" s="278">
        <v>1</v>
      </c>
      <c r="H46" s="278">
        <v>8.57</v>
      </c>
      <c r="I46" s="278">
        <v>10</v>
      </c>
      <c r="J46" s="278">
        <v>6</v>
      </c>
      <c r="K46" s="278">
        <v>10</v>
      </c>
      <c r="L46" s="278">
        <v>6</v>
      </c>
      <c r="M46" s="278">
        <v>4</v>
      </c>
      <c r="N46" s="278">
        <v>6</v>
      </c>
      <c r="O46" s="318">
        <v>7.57</v>
      </c>
      <c r="P46" s="278">
        <v>2</v>
      </c>
      <c r="R46" s="278">
        <f>SUM(B46:P46)</f>
        <v>121.28</v>
      </c>
      <c r="S46" s="278">
        <f>SUM(S2:S44)</f>
        <v>954</v>
      </c>
      <c r="T46" s="319"/>
    </row>
    <row r="47" spans="2:20" s="3" customFormat="1" ht="20.100000000000001" customHeight="1" x14ac:dyDescent="0.3">
      <c r="G47" s="86"/>
      <c r="S47" s="278"/>
      <c r="T47" s="136"/>
    </row>
    <row r="48" spans="2:20" ht="20.100000000000001" customHeight="1" x14ac:dyDescent="0.3">
      <c r="G48" s="18"/>
      <c r="H48" s="51"/>
      <c r="I48" s="51"/>
      <c r="J48" s="51"/>
      <c r="K48" s="51"/>
      <c r="L48" s="51"/>
      <c r="M48" s="51"/>
      <c r="N48" s="85"/>
      <c r="O48" s="2"/>
      <c r="P48" s="2"/>
      <c r="T48" s="136"/>
    </row>
    <row r="49" spans="2:20" ht="20.100000000000001" customHeight="1" x14ac:dyDescent="0.3">
      <c r="G49" s="51"/>
      <c r="H49" s="87"/>
      <c r="I49" s="86"/>
      <c r="J49" s="86"/>
      <c r="K49" s="86"/>
      <c r="L49" s="86"/>
      <c r="M49" s="86"/>
      <c r="N49" s="87"/>
      <c r="O49" s="88"/>
      <c r="P49" s="88"/>
      <c r="T49" s="136"/>
    </row>
    <row r="50" spans="2:20" ht="20.100000000000001" customHeight="1" x14ac:dyDescent="0.3">
      <c r="G50" s="97"/>
      <c r="H50" s="86"/>
      <c r="I50" s="86"/>
      <c r="J50" s="86"/>
      <c r="K50" s="86"/>
      <c r="L50" s="86"/>
      <c r="M50" s="86"/>
      <c r="N50" s="86"/>
      <c r="O50" s="88"/>
      <c r="P50" s="88"/>
      <c r="T50" s="136"/>
    </row>
    <row r="51" spans="2:20" ht="20.100000000000001" customHeight="1" x14ac:dyDescent="0.3">
      <c r="G51" s="8"/>
      <c r="H51" s="17"/>
      <c r="I51" s="2"/>
      <c r="J51" s="2"/>
      <c r="K51" s="2"/>
      <c r="L51" s="2"/>
      <c r="M51" s="2"/>
      <c r="N51" s="17"/>
      <c r="O51" s="113"/>
      <c r="P51" s="113"/>
      <c r="T51" s="136"/>
    </row>
    <row r="52" spans="2:20" ht="20.100000000000001" customHeight="1" x14ac:dyDescent="0.3">
      <c r="G52" s="2"/>
      <c r="H52" s="17"/>
      <c r="I52" s="2"/>
      <c r="J52" s="2"/>
      <c r="K52" s="2"/>
      <c r="L52" s="2"/>
      <c r="M52" s="2"/>
      <c r="N52" s="17"/>
      <c r="O52" s="113"/>
      <c r="P52" s="113"/>
      <c r="T52" s="136"/>
    </row>
    <row r="53" spans="2:20" ht="20.100000000000001" customHeight="1" x14ac:dyDescent="0.3">
      <c r="G53" s="2"/>
      <c r="H53" s="17"/>
      <c r="I53" s="2"/>
      <c r="J53" s="2"/>
      <c r="K53" s="2"/>
      <c r="L53" s="2"/>
      <c r="M53" s="2"/>
      <c r="N53" s="17"/>
      <c r="O53" s="113"/>
      <c r="P53" s="113"/>
      <c r="T53" s="136"/>
    </row>
    <row r="54" spans="2:20" ht="20.100000000000001" customHeight="1" x14ac:dyDescent="0.3">
      <c r="G54" s="2"/>
      <c r="H54" s="17"/>
      <c r="I54" s="2"/>
      <c r="J54" s="2"/>
      <c r="K54" s="2"/>
      <c r="L54" s="2"/>
      <c r="M54" s="2"/>
      <c r="N54" s="17"/>
      <c r="O54" s="113"/>
      <c r="P54" s="113"/>
      <c r="T54" s="136"/>
    </row>
    <row r="55" spans="2:20" ht="20.100000000000001" customHeight="1" x14ac:dyDescent="0.3">
      <c r="H55" s="89"/>
      <c r="I55" s="89"/>
      <c r="J55" s="89"/>
      <c r="K55" s="89"/>
      <c r="L55" s="89"/>
      <c r="M55" s="89"/>
      <c r="N55" s="89"/>
      <c r="O55" s="90"/>
      <c r="P55" s="90"/>
      <c r="T55" s="136"/>
    </row>
    <row r="56" spans="2:20" ht="20.100000000000001" customHeight="1" x14ac:dyDescent="0.3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T56" s="136"/>
    </row>
    <row r="57" spans="2:20" s="3" customFormat="1" ht="20.100000000000001" customHeight="1" x14ac:dyDescent="0.3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S57" s="278"/>
      <c r="T57" s="136"/>
    </row>
    <row r="58" spans="2:20" s="3" customFormat="1" ht="20.100000000000001" customHeight="1" x14ac:dyDescent="0.3">
      <c r="B58" s="23"/>
      <c r="C58" s="12"/>
      <c r="D58" s="21"/>
      <c r="F58" s="6"/>
      <c r="L58" s="13"/>
      <c r="M58" s="13"/>
      <c r="N58" s="13"/>
      <c r="O58" s="13"/>
      <c r="P58" s="13"/>
      <c r="S58" s="278"/>
      <c r="T58" s="136"/>
    </row>
    <row r="59" spans="2:20" s="3" customFormat="1" ht="20.100000000000001" customHeight="1" x14ac:dyDescent="0.3">
      <c r="B59" s="23"/>
      <c r="C59" s="12"/>
      <c r="D59" s="21"/>
      <c r="E59" s="15"/>
      <c r="F59" s="15"/>
      <c r="G59" s="15"/>
      <c r="H59" s="23"/>
      <c r="I59" s="12"/>
      <c r="J59" s="12"/>
      <c r="K59" s="12"/>
      <c r="L59" s="21"/>
      <c r="M59" s="6"/>
      <c r="N59" s="98"/>
      <c r="O59" s="24"/>
      <c r="S59" s="278"/>
      <c r="T59" s="136"/>
    </row>
    <row r="60" spans="2:20" s="3" customFormat="1" ht="20.100000000000001" customHeight="1" x14ac:dyDescent="0.3">
      <c r="B60" s="26"/>
      <c r="C60" s="15"/>
      <c r="D60" s="15"/>
      <c r="E60" s="15"/>
      <c r="F60" s="15"/>
      <c r="G60" s="15"/>
      <c r="H60" s="15"/>
      <c r="I60" s="15"/>
      <c r="J60" s="6"/>
      <c r="K60" s="6"/>
      <c r="L60" s="6"/>
      <c r="M60" s="6"/>
      <c r="N60" s="15"/>
      <c r="O60" s="14"/>
      <c r="P60" s="33"/>
      <c r="S60" s="278"/>
      <c r="T60" s="94"/>
    </row>
    <row r="61" spans="2:20" s="3" customFormat="1" ht="20.100000000000001" customHeight="1" x14ac:dyDescent="0.3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99"/>
      <c r="P61" s="6"/>
      <c r="S61" s="278"/>
      <c r="T61" s="94"/>
    </row>
    <row r="62" spans="2:20" s="3" customFormat="1" ht="20.100000000000001" customHeight="1" x14ac:dyDescent="0.3">
      <c r="B62" s="6"/>
      <c r="C62" s="15"/>
      <c r="D62" s="15"/>
      <c r="E62" s="15"/>
      <c r="F62" s="15"/>
      <c r="G62" s="15"/>
      <c r="H62" s="15"/>
      <c r="I62" s="15"/>
      <c r="J62" s="6"/>
      <c r="K62" s="6"/>
      <c r="L62" s="6"/>
      <c r="M62" s="6"/>
      <c r="N62" s="15"/>
      <c r="O62" s="100"/>
      <c r="S62" s="278"/>
      <c r="T62" s="94"/>
    </row>
    <row r="63" spans="2:20" s="3" customFormat="1" ht="20.100000000000001" customHeight="1" x14ac:dyDescent="0.3">
      <c r="E63" s="15"/>
      <c r="F63" s="15"/>
      <c r="G63" s="15"/>
      <c r="H63" s="15"/>
      <c r="I63" s="15"/>
      <c r="J63" s="6"/>
      <c r="K63" s="6"/>
      <c r="L63" s="6"/>
      <c r="M63" s="6"/>
      <c r="N63" s="15"/>
      <c r="O63" s="100"/>
      <c r="S63" s="278"/>
      <c r="T63" s="94"/>
    </row>
    <row r="64" spans="2:20" s="3" customFormat="1" ht="20.100000000000001" customHeight="1" x14ac:dyDescent="0.3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85"/>
      <c r="O64" s="2"/>
      <c r="P64" s="2"/>
      <c r="S64" s="278"/>
      <c r="T64" s="94"/>
    </row>
    <row r="65" spans="2:20" s="3" customFormat="1" ht="20.100000000000001" customHeight="1" x14ac:dyDescent="0.3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7"/>
      <c r="O65" s="88"/>
      <c r="P65" s="88"/>
      <c r="S65" s="278"/>
      <c r="T65" s="94"/>
    </row>
    <row r="66" spans="2:20" s="3" customFormat="1" ht="20.100000000000001" customHeight="1" x14ac:dyDescent="0.3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8"/>
      <c r="P66" s="88"/>
      <c r="S66" s="278"/>
      <c r="T66" s="94"/>
    </row>
    <row r="67" spans="2:20" s="3" customFormat="1" ht="20.100000000000001" customHeight="1" x14ac:dyDescent="0.3">
      <c r="B67" s="114"/>
      <c r="C67" s="18"/>
      <c r="D67" s="2"/>
      <c r="E67" s="2"/>
      <c r="F67" s="2"/>
      <c r="G67" s="2"/>
      <c r="H67" s="2"/>
      <c r="I67" s="12"/>
      <c r="J67" s="12"/>
      <c r="K67" s="12"/>
      <c r="L67" s="12"/>
      <c r="M67" s="12"/>
      <c r="N67" s="17"/>
      <c r="O67" s="113"/>
      <c r="P67" s="113"/>
      <c r="S67" s="278"/>
      <c r="T67" s="94"/>
    </row>
    <row r="68" spans="2:20" s="3" customFormat="1" ht="20.100000000000001" customHeight="1" x14ac:dyDescent="0.3">
      <c r="B68" s="114"/>
      <c r="C68" s="18"/>
      <c r="D68" s="2"/>
      <c r="E68" s="2"/>
      <c r="F68" s="2"/>
      <c r="G68" s="2"/>
      <c r="H68" s="2"/>
      <c r="I68" s="12"/>
      <c r="J68" s="12"/>
      <c r="K68" s="12"/>
      <c r="L68" s="12"/>
      <c r="M68" s="12"/>
      <c r="N68" s="17"/>
      <c r="O68" s="113"/>
      <c r="P68" s="113"/>
      <c r="S68" s="278"/>
      <c r="T68" s="94"/>
    </row>
    <row r="69" spans="2:20" s="3" customFormat="1" ht="20.100000000000001" customHeight="1" x14ac:dyDescent="0.3">
      <c r="B69" s="114"/>
      <c r="C69" s="18"/>
      <c r="D69" s="2"/>
      <c r="E69" s="2"/>
      <c r="F69" s="2"/>
      <c r="G69" s="2"/>
      <c r="H69" s="2"/>
      <c r="I69" s="12"/>
      <c r="J69" s="12"/>
      <c r="K69" s="12"/>
      <c r="L69" s="12"/>
      <c r="M69" s="12"/>
      <c r="N69" s="17"/>
      <c r="O69" s="113"/>
      <c r="P69" s="113"/>
      <c r="S69" s="278"/>
      <c r="T69" s="94"/>
    </row>
    <row r="70" spans="2:20" ht="20.100000000000001" customHeight="1" x14ac:dyDescent="0.3">
      <c r="B70" s="114"/>
      <c r="C70" s="18"/>
      <c r="D70" s="2"/>
      <c r="E70" s="2"/>
      <c r="F70" s="2"/>
      <c r="G70" s="2"/>
      <c r="H70" s="2"/>
      <c r="I70" s="12"/>
      <c r="J70" s="12"/>
      <c r="K70" s="12"/>
      <c r="L70" s="12"/>
      <c r="M70" s="12"/>
      <c r="N70" s="17"/>
      <c r="O70" s="113"/>
      <c r="P70" s="113"/>
    </row>
    <row r="71" spans="2:20" ht="20.100000000000001" customHeight="1" x14ac:dyDescent="0.3">
      <c r="B71" s="114"/>
      <c r="C71" s="18"/>
      <c r="D71" s="2"/>
      <c r="E71" s="2"/>
      <c r="F71" s="2"/>
      <c r="G71" s="2"/>
      <c r="H71" s="2"/>
      <c r="I71" s="12"/>
      <c r="J71" s="12"/>
      <c r="K71" s="12"/>
      <c r="L71" s="12"/>
      <c r="M71" s="12"/>
      <c r="N71" s="17"/>
      <c r="O71" s="113"/>
      <c r="P71" s="113"/>
    </row>
    <row r="72" spans="2:20" ht="20.100000000000001" customHeight="1" x14ac:dyDescent="0.3">
      <c r="B72" s="114"/>
      <c r="C72" s="18"/>
      <c r="D72" s="2"/>
      <c r="E72" s="2"/>
      <c r="F72" s="2"/>
      <c r="G72" s="2"/>
      <c r="H72" s="2"/>
      <c r="I72" s="12"/>
      <c r="J72" s="12"/>
      <c r="K72" s="12"/>
      <c r="L72" s="12"/>
      <c r="M72" s="12"/>
      <c r="N72" s="17"/>
      <c r="O72" s="113"/>
      <c r="P72" s="113"/>
      <c r="T72" s="95"/>
    </row>
    <row r="73" spans="2:20" ht="20.100000000000001" customHeight="1" x14ac:dyDescent="0.3">
      <c r="B73" s="114"/>
      <c r="C73" s="18"/>
      <c r="D73" s="2"/>
      <c r="E73" s="2"/>
      <c r="F73" s="2"/>
      <c r="G73" s="2"/>
      <c r="H73" s="2"/>
      <c r="I73" s="12"/>
      <c r="J73" s="12"/>
      <c r="K73" s="12"/>
      <c r="L73" s="12"/>
      <c r="M73" s="12"/>
      <c r="N73" s="17"/>
      <c r="O73" s="113"/>
      <c r="P73" s="113"/>
      <c r="T73" s="95"/>
    </row>
    <row r="74" spans="2:20" ht="20.100000000000001" customHeight="1" x14ac:dyDescent="0.3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90"/>
      <c r="P74" s="90"/>
      <c r="T74" s="95"/>
    </row>
    <row r="75" spans="2:20" ht="20.100000000000001" customHeight="1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T75" s="95"/>
    </row>
    <row r="76" spans="2:20" ht="20.100000000000001" customHeight="1" x14ac:dyDescent="0.3">
      <c r="B76" s="51"/>
      <c r="C76" s="51"/>
      <c r="D76" s="51"/>
      <c r="E76" s="85"/>
      <c r="F76" s="84"/>
      <c r="G76" s="1"/>
      <c r="H76" s="1"/>
      <c r="I76" s="1"/>
      <c r="J76" s="1"/>
      <c r="K76" s="1"/>
      <c r="L76" s="1"/>
      <c r="M76" s="1"/>
      <c r="N76" s="1"/>
      <c r="O76" s="1"/>
      <c r="T76" s="95"/>
    </row>
    <row r="77" spans="2:20" ht="20.100000000000001" customHeight="1" x14ac:dyDescent="0.3">
      <c r="B77" s="86"/>
      <c r="C77" s="86"/>
      <c r="D77" s="86"/>
      <c r="E77" s="87"/>
      <c r="F77" s="88"/>
      <c r="G77" s="1"/>
      <c r="H77" s="1"/>
      <c r="I77" s="1"/>
      <c r="J77" s="1"/>
      <c r="K77" s="1"/>
      <c r="L77" s="1"/>
      <c r="M77" s="1"/>
      <c r="N77" s="1"/>
      <c r="O77" s="1"/>
      <c r="T77" s="95"/>
    </row>
    <row r="78" spans="2:20" ht="20.100000000000001" customHeight="1" x14ac:dyDescent="0.3">
      <c r="B78" s="86"/>
      <c r="C78" s="86"/>
      <c r="D78" s="86"/>
      <c r="E78" s="86"/>
      <c r="F78" s="12"/>
      <c r="G78" s="1"/>
      <c r="H78" s="1"/>
      <c r="I78" s="1"/>
      <c r="J78" s="1"/>
      <c r="K78" s="1"/>
      <c r="L78" s="1"/>
      <c r="M78" s="1"/>
      <c r="N78" s="1"/>
      <c r="O78" s="1"/>
      <c r="T78" s="95"/>
    </row>
    <row r="79" spans="2:20" ht="20.100000000000001" customHeight="1" x14ac:dyDescent="0.3">
      <c r="B79" s="114"/>
      <c r="C79" s="2"/>
      <c r="D79" s="2"/>
      <c r="E79" s="17"/>
      <c r="F79" s="115"/>
      <c r="G79" s="1"/>
      <c r="H79" s="1"/>
      <c r="I79" s="1"/>
      <c r="J79" s="1"/>
      <c r="K79" s="1"/>
      <c r="L79" s="1"/>
      <c r="M79" s="1"/>
      <c r="N79" s="1"/>
      <c r="O79" s="1"/>
      <c r="T79" s="95"/>
    </row>
    <row r="80" spans="2:20" ht="20.100000000000001" customHeight="1" x14ac:dyDescent="0.3">
      <c r="B80" s="114"/>
      <c r="C80" s="2"/>
      <c r="D80" s="2"/>
      <c r="E80" s="17"/>
      <c r="F80" s="115"/>
      <c r="G80" s="1"/>
      <c r="H80" s="1"/>
      <c r="I80" s="1"/>
      <c r="J80" s="1"/>
      <c r="K80" s="1"/>
      <c r="L80" s="1"/>
      <c r="M80" s="1"/>
      <c r="N80" s="1"/>
      <c r="O80" s="1"/>
      <c r="T80" s="95"/>
    </row>
    <row r="81" spans="2:20" ht="20.100000000000001" customHeight="1" x14ac:dyDescent="0.3">
      <c r="B81" s="89"/>
      <c r="C81" s="89"/>
      <c r="D81" s="89"/>
      <c r="E81" s="89"/>
      <c r="F81" s="93"/>
      <c r="G81" s="1"/>
      <c r="H81" s="1"/>
      <c r="I81" s="1"/>
      <c r="J81" s="1"/>
      <c r="K81" s="1"/>
      <c r="L81" s="1"/>
      <c r="M81" s="1"/>
      <c r="N81" s="1"/>
      <c r="O81" s="1"/>
      <c r="T81" s="95"/>
    </row>
    <row r="82" spans="2:20" ht="20.100000000000001" customHeight="1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T82" s="95"/>
    </row>
    <row r="83" spans="2:20" ht="20.100000000000001" customHeight="1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T83" s="95"/>
    </row>
    <row r="84" spans="2:20" ht="20.100000000000001" customHeight="1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T84" s="95"/>
    </row>
    <row r="85" spans="2:20" ht="20.100000000000001" customHeight="1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T85" s="95"/>
    </row>
    <row r="86" spans="2:20" ht="20.100000000000001" customHeight="1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T86" s="95"/>
    </row>
    <row r="87" spans="2:20" ht="20.100000000000001" customHeight="1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T87" s="95"/>
    </row>
    <row r="88" spans="2:20" ht="20.100000000000001" customHeight="1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T88" s="95"/>
    </row>
    <row r="89" spans="2:20" ht="20.100000000000001" customHeight="1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T89" s="95"/>
    </row>
    <row r="90" spans="2:20" ht="20.100000000000001" customHeight="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T90" s="95"/>
    </row>
    <row r="91" spans="2:20" ht="20.100000000000001" customHeight="1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T91" s="95"/>
    </row>
    <row r="92" spans="2:20" ht="20.100000000000001" customHeight="1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T92" s="95"/>
    </row>
    <row r="93" spans="2:20" ht="20.100000000000001" customHeight="1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T93" s="95"/>
    </row>
    <row r="94" spans="2:20" ht="20.100000000000001" customHeight="1" x14ac:dyDescent="0.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T94" s="95"/>
    </row>
    <row r="95" spans="2:20" ht="20.100000000000001" customHeight="1" x14ac:dyDescent="0.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T95" s="95"/>
    </row>
    <row r="96" spans="2:20" ht="20.100000000000001" customHeight="1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T96" s="95"/>
    </row>
    <row r="97" spans="2:20" ht="20.100000000000001" customHeight="1" x14ac:dyDescent="0.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T97" s="95"/>
    </row>
    <row r="98" spans="2:20" ht="20.100000000000001" customHeight="1" x14ac:dyDescent="0.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T98" s="95"/>
    </row>
    <row r="99" spans="2:20" ht="20.100000000000001" customHeight="1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T99" s="95"/>
    </row>
    <row r="100" spans="2:20" ht="20.100000000000001" customHeight="1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T100" s="95"/>
    </row>
    <row r="101" spans="2:20" ht="20.100000000000001" customHeight="1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T101" s="95"/>
    </row>
    <row r="102" spans="2:20" ht="20.100000000000001" customHeight="1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T102" s="95"/>
    </row>
    <row r="103" spans="2:20" ht="20.100000000000001" customHeight="1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T103" s="95"/>
    </row>
    <row r="104" spans="2:20" ht="20.100000000000001" customHeight="1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T104" s="95"/>
    </row>
    <row r="105" spans="2:20" ht="20.100000000000001" customHeight="1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T105" s="95"/>
    </row>
    <row r="106" spans="2:20" ht="20.100000000000001" customHeight="1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T106" s="95"/>
    </row>
    <row r="107" spans="2:20" ht="20.100000000000001" customHeight="1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T107" s="95"/>
    </row>
    <row r="108" spans="2:20" ht="20.100000000000001" customHeight="1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T108" s="95"/>
    </row>
    <row r="109" spans="2:20" ht="20.100000000000001" customHeight="1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T109" s="95"/>
    </row>
    <row r="110" spans="2:20" ht="20.100000000000001" customHeight="1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T110" s="95"/>
    </row>
    <row r="111" spans="2:20" ht="20.100000000000001" customHeight="1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T111" s="95"/>
    </row>
    <row r="112" spans="2:20" ht="20.100000000000001" customHeight="1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T112" s="95"/>
    </row>
    <row r="113" spans="2:20" ht="20.100000000000001" customHeight="1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T113" s="95"/>
    </row>
    <row r="114" spans="2:20" ht="20.100000000000001" customHeight="1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T114" s="95"/>
    </row>
    <row r="115" spans="2:20" ht="20.100000000000001" customHeight="1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T115" s="95"/>
    </row>
    <row r="116" spans="2:20" ht="20.100000000000001" customHeight="1" x14ac:dyDescent="0.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T116" s="95"/>
    </row>
    <row r="117" spans="2:20" ht="20.100000000000001" customHeight="1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T117" s="95"/>
    </row>
    <row r="118" spans="2:20" ht="20.100000000000001" customHeight="1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T118" s="95"/>
    </row>
    <row r="119" spans="2:20" ht="20.100000000000001" customHeight="1" x14ac:dyDescent="0.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T119" s="95"/>
    </row>
    <row r="120" spans="2:20" ht="20.100000000000001" customHeight="1" x14ac:dyDescent="0.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T120" s="95"/>
    </row>
    <row r="121" spans="2:20" ht="20.100000000000001" customHeight="1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T121" s="95"/>
    </row>
    <row r="122" spans="2:20" ht="20.100000000000001" customHeight="1" x14ac:dyDescent="0.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T122" s="95"/>
    </row>
    <row r="123" spans="2:20" ht="20.100000000000001" customHeight="1" x14ac:dyDescent="0.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T123" s="95"/>
    </row>
    <row r="124" spans="2:20" ht="20.100000000000001" customHeight="1" x14ac:dyDescent="0.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T124" s="95"/>
    </row>
    <row r="125" spans="2:20" ht="20.100000000000001" customHeight="1" x14ac:dyDescent="0.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T125" s="95"/>
    </row>
    <row r="126" spans="2:20" ht="20.100000000000001" customHeight="1" x14ac:dyDescent="0.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T126" s="95"/>
    </row>
    <row r="127" spans="2:20" ht="20.100000000000001" customHeight="1" x14ac:dyDescent="0.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T127" s="95"/>
    </row>
    <row r="128" spans="2:20" ht="20.100000000000001" customHeight="1" x14ac:dyDescent="0.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T128" s="95"/>
    </row>
    <row r="129" spans="2:20" ht="20.100000000000001" customHeight="1" x14ac:dyDescent="0.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T129" s="95"/>
    </row>
    <row r="130" spans="2:20" ht="20.100000000000001" customHeight="1" x14ac:dyDescent="0.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T130" s="95"/>
    </row>
    <row r="131" spans="2:20" ht="20.100000000000001" customHeigh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T131" s="95"/>
    </row>
    <row r="132" spans="2:20" ht="20.100000000000001" customHeight="1" x14ac:dyDescent="0.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T132" s="95"/>
    </row>
    <row r="133" spans="2:20" ht="20.100000000000001" customHeight="1" x14ac:dyDescent="0.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T133" s="95"/>
    </row>
    <row r="134" spans="2:20" ht="20.100000000000001" customHeight="1" x14ac:dyDescent="0.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T134" s="95"/>
    </row>
    <row r="135" spans="2:20" ht="20.100000000000001" customHeight="1" x14ac:dyDescent="0.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T135" s="95"/>
    </row>
    <row r="136" spans="2:20" ht="20.100000000000001" customHeight="1" x14ac:dyDescent="0.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T136" s="95"/>
    </row>
    <row r="137" spans="2:20" ht="20.100000000000001" customHeight="1" x14ac:dyDescent="0.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T137" s="95"/>
    </row>
    <row r="138" spans="2:20" ht="20.100000000000001" customHeight="1" x14ac:dyDescent="0.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T138" s="95"/>
    </row>
    <row r="139" spans="2:20" ht="20.100000000000001" customHeight="1" x14ac:dyDescent="0.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T139" s="95"/>
    </row>
    <row r="140" spans="2:20" ht="20.100000000000001" customHeight="1" x14ac:dyDescent="0.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T140" s="95"/>
    </row>
    <row r="141" spans="2:20" ht="20.100000000000001" customHeight="1" x14ac:dyDescent="0.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T141" s="95"/>
    </row>
    <row r="142" spans="2:20" ht="20.100000000000001" customHeight="1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T142" s="95"/>
    </row>
    <row r="143" spans="2:20" ht="20.100000000000001" customHeight="1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T143" s="95"/>
    </row>
    <row r="144" spans="2:20" ht="20.100000000000001" customHeight="1" x14ac:dyDescent="0.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T144" s="95"/>
    </row>
    <row r="145" spans="2:20" ht="20.100000000000001" customHeight="1" x14ac:dyDescent="0.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T145" s="95"/>
    </row>
    <row r="146" spans="2:20" ht="20.100000000000001" customHeight="1" x14ac:dyDescent="0.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T146" s="95"/>
    </row>
    <row r="147" spans="2:20" ht="20.100000000000001" customHeight="1" x14ac:dyDescent="0.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T147" s="95"/>
    </row>
    <row r="148" spans="2:20" ht="20.100000000000001" customHeight="1" x14ac:dyDescent="0.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T148" s="95"/>
    </row>
    <row r="149" spans="2:20" ht="20.100000000000001" customHeight="1" x14ac:dyDescent="0.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T149" s="95"/>
    </row>
    <row r="150" spans="2:20" ht="20.100000000000001" customHeight="1" x14ac:dyDescent="0.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T150" s="95"/>
    </row>
    <row r="151" spans="2:20" ht="20.100000000000001" customHeight="1" x14ac:dyDescent="0.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T151" s="95"/>
    </row>
    <row r="152" spans="2:20" ht="20.100000000000001" customHeight="1" x14ac:dyDescent="0.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T152" s="95"/>
    </row>
    <row r="153" spans="2:20" ht="20.100000000000001" customHeight="1" x14ac:dyDescent="0.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T153" s="95"/>
    </row>
    <row r="154" spans="2:20" ht="20.100000000000001" customHeight="1" x14ac:dyDescent="0.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T154" s="95"/>
    </row>
    <row r="155" spans="2:20" ht="20.100000000000001" customHeight="1" x14ac:dyDescent="0.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T155" s="95"/>
    </row>
    <row r="156" spans="2:20" ht="20.100000000000001" customHeight="1" x14ac:dyDescent="0.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T156" s="95"/>
    </row>
    <row r="157" spans="2:20" ht="20.100000000000001" customHeight="1" x14ac:dyDescent="0.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T157" s="95"/>
    </row>
    <row r="158" spans="2:20" ht="20.100000000000001" customHeight="1" x14ac:dyDescent="0.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T158" s="95"/>
    </row>
    <row r="159" spans="2:20" ht="20.100000000000001" customHeight="1" x14ac:dyDescent="0.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T159" s="95"/>
    </row>
    <row r="160" spans="2:20" ht="20.100000000000001" customHeight="1" x14ac:dyDescent="0.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T160" s="95"/>
    </row>
    <row r="161" spans="2:20" ht="20.100000000000001" customHeight="1" x14ac:dyDescent="0.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T161" s="95"/>
    </row>
    <row r="162" spans="2:20" ht="20.100000000000001" customHeight="1" x14ac:dyDescent="0.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T162" s="95"/>
    </row>
    <row r="163" spans="2:20" ht="20.100000000000001" customHeight="1" x14ac:dyDescent="0.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T163" s="95"/>
    </row>
    <row r="164" spans="2:20" ht="20.100000000000001" customHeight="1" x14ac:dyDescent="0.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T164" s="95"/>
    </row>
    <row r="165" spans="2:20" ht="20.100000000000001" customHeight="1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T165" s="95"/>
    </row>
    <row r="166" spans="2:20" ht="20.100000000000001" customHeight="1" x14ac:dyDescent="0.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T166" s="95"/>
    </row>
    <row r="167" spans="2:20" ht="20.100000000000001" customHeight="1" x14ac:dyDescent="0.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T167" s="95"/>
    </row>
    <row r="168" spans="2:20" ht="20.100000000000001" customHeight="1" x14ac:dyDescent="0.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T168" s="95"/>
    </row>
    <row r="169" spans="2:20" ht="20.100000000000001" customHeight="1" x14ac:dyDescent="0.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T169" s="95"/>
    </row>
    <row r="170" spans="2:20" ht="20.100000000000001" customHeight="1" x14ac:dyDescent="0.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T170" s="95"/>
    </row>
    <row r="171" spans="2:20" ht="20.100000000000001" customHeight="1" x14ac:dyDescent="0.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T171" s="95"/>
    </row>
    <row r="172" spans="2:20" ht="20.100000000000001" customHeight="1" x14ac:dyDescent="0.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T172" s="95"/>
    </row>
    <row r="173" spans="2:20" ht="20.100000000000001" customHeight="1" x14ac:dyDescent="0.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T173" s="95"/>
    </row>
    <row r="174" spans="2:20" ht="20.100000000000001" customHeight="1" x14ac:dyDescent="0.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T174" s="95"/>
    </row>
    <row r="175" spans="2:20" ht="20.100000000000001" customHeight="1" x14ac:dyDescent="0.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T175" s="95"/>
    </row>
    <row r="176" spans="2:20" ht="20.100000000000001" customHeight="1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T176" s="95"/>
    </row>
    <row r="177" spans="2:20" ht="20.100000000000001" customHeight="1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T177" s="95"/>
    </row>
    <row r="178" spans="2:20" ht="20.100000000000001" customHeight="1" x14ac:dyDescent="0.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T178" s="95"/>
    </row>
    <row r="179" spans="2:20" ht="20.100000000000001" customHeight="1" x14ac:dyDescent="0.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T179" s="95"/>
    </row>
    <row r="180" spans="2:20" ht="20.100000000000001" customHeight="1" x14ac:dyDescent="0.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T180" s="95"/>
    </row>
    <row r="181" spans="2:20" ht="20.100000000000001" customHeight="1" x14ac:dyDescent="0.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T181" s="95"/>
    </row>
    <row r="182" spans="2:20" ht="20.100000000000001" customHeight="1" x14ac:dyDescent="0.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T182" s="95"/>
    </row>
    <row r="183" spans="2:20" ht="20.100000000000001" customHeight="1" x14ac:dyDescent="0.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T183" s="95"/>
    </row>
    <row r="184" spans="2:20" ht="20.100000000000001" customHeight="1" x14ac:dyDescent="0.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T184" s="95"/>
    </row>
    <row r="185" spans="2:20" ht="20.100000000000001" customHeight="1" x14ac:dyDescent="0.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T185" s="95"/>
    </row>
    <row r="186" spans="2:20" ht="20.100000000000001" customHeight="1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T186" s="95"/>
    </row>
    <row r="187" spans="2:20" ht="20.100000000000001" customHeight="1" x14ac:dyDescent="0.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T187" s="95"/>
    </row>
    <row r="188" spans="2:20" ht="20.100000000000001" customHeight="1" x14ac:dyDescent="0.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T188" s="95"/>
    </row>
    <row r="189" spans="2:20" ht="20.100000000000001" customHeight="1" x14ac:dyDescent="0.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T189" s="95"/>
    </row>
    <row r="190" spans="2:20" ht="20.100000000000001" customHeight="1" x14ac:dyDescent="0.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T190" s="95"/>
    </row>
    <row r="191" spans="2:20" ht="20.100000000000001" customHeight="1" x14ac:dyDescent="0.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T191" s="95"/>
    </row>
    <row r="192" spans="2:20" ht="20.100000000000001" customHeight="1" x14ac:dyDescent="0.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T192" s="95"/>
    </row>
    <row r="193" spans="2:20" ht="20.100000000000001" customHeight="1" x14ac:dyDescent="0.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T193" s="95"/>
    </row>
    <row r="194" spans="2:20" ht="20.100000000000001" customHeight="1" x14ac:dyDescent="0.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T194" s="95"/>
    </row>
    <row r="195" spans="2:20" ht="20.100000000000001" customHeight="1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T195" s="95"/>
    </row>
    <row r="196" spans="2:20" ht="20.100000000000001" customHeight="1" x14ac:dyDescent="0.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T196" s="95"/>
    </row>
    <row r="197" spans="2:20" ht="20.100000000000001" customHeight="1" x14ac:dyDescent="0.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T197" s="95"/>
    </row>
    <row r="198" spans="2:20" ht="20.100000000000001" customHeight="1" x14ac:dyDescent="0.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T198" s="95"/>
    </row>
    <row r="199" spans="2:20" ht="20.100000000000001" customHeight="1" x14ac:dyDescent="0.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T199" s="95"/>
    </row>
    <row r="200" spans="2:20" ht="20.100000000000001" customHeight="1" x14ac:dyDescent="0.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T200" s="95"/>
    </row>
    <row r="201" spans="2:20" ht="20.100000000000001" customHeight="1" x14ac:dyDescent="0.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T201" s="95"/>
    </row>
    <row r="202" spans="2:20" ht="20.100000000000001" customHeight="1" x14ac:dyDescent="0.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T202" s="95"/>
    </row>
    <row r="203" spans="2:20" ht="20.100000000000001" customHeight="1" x14ac:dyDescent="0.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T203" s="95"/>
    </row>
    <row r="204" spans="2:20" ht="20.100000000000001" customHeight="1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T204" s="95"/>
    </row>
    <row r="205" spans="2:20" ht="20.100000000000001" customHeight="1" x14ac:dyDescent="0.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T205" s="95"/>
    </row>
    <row r="206" spans="2:20" ht="20.100000000000001" customHeight="1" x14ac:dyDescent="0.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T206" s="95"/>
    </row>
    <row r="207" spans="2:20" ht="20.100000000000001" customHeight="1" x14ac:dyDescent="0.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T207" s="95"/>
    </row>
    <row r="208" spans="2:20" ht="20.100000000000001" customHeight="1" x14ac:dyDescent="0.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T208" s="95"/>
    </row>
    <row r="209" spans="2:20" ht="20.100000000000001" customHeight="1" x14ac:dyDescent="0.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T209" s="95"/>
    </row>
    <row r="210" spans="2:20" ht="20.100000000000001" customHeight="1" x14ac:dyDescent="0.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T210" s="95"/>
    </row>
    <row r="211" spans="2:20" ht="20.100000000000001" customHeight="1" x14ac:dyDescent="0.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T211" s="95"/>
    </row>
    <row r="212" spans="2:20" ht="20.100000000000001" customHeight="1" x14ac:dyDescent="0.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T212" s="95"/>
    </row>
    <row r="213" spans="2:20" ht="20.100000000000001" customHeight="1" x14ac:dyDescent="0.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T213" s="95"/>
    </row>
    <row r="214" spans="2:20" ht="20.100000000000001" customHeight="1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T214" s="95"/>
    </row>
    <row r="215" spans="2:20" ht="20.100000000000001" customHeight="1" x14ac:dyDescent="0.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T215" s="95"/>
    </row>
    <row r="216" spans="2:20" ht="20.100000000000001" customHeight="1" x14ac:dyDescent="0.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T216" s="95"/>
    </row>
    <row r="217" spans="2:20" ht="20.100000000000001" customHeight="1" x14ac:dyDescent="0.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T217" s="95"/>
    </row>
    <row r="218" spans="2:20" ht="20.100000000000001" customHeight="1" x14ac:dyDescent="0.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T218" s="95"/>
    </row>
    <row r="219" spans="2:20" ht="20.100000000000001" customHeight="1" x14ac:dyDescent="0.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T219" s="95"/>
    </row>
    <row r="220" spans="2:20" ht="20.100000000000001" customHeight="1" x14ac:dyDescent="0.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T220" s="95"/>
    </row>
    <row r="221" spans="2:20" ht="20.100000000000001" customHeight="1" x14ac:dyDescent="0.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T221" s="95"/>
    </row>
    <row r="222" spans="2:20" ht="20.100000000000001" customHeight="1" x14ac:dyDescent="0.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T222" s="95"/>
    </row>
    <row r="223" spans="2:20" ht="20.100000000000001" customHeight="1" x14ac:dyDescent="0.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T223" s="95"/>
    </row>
    <row r="224" spans="2:20" ht="20.100000000000001" customHeight="1" x14ac:dyDescent="0.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T224" s="95"/>
    </row>
    <row r="225" spans="2:20" ht="20.100000000000001" customHeight="1" x14ac:dyDescent="0.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T225" s="95"/>
    </row>
    <row r="226" spans="2:20" ht="20.100000000000001" customHeight="1" x14ac:dyDescent="0.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T226" s="95"/>
    </row>
    <row r="227" spans="2:20" ht="20.100000000000001" customHeight="1" x14ac:dyDescent="0.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T227" s="95"/>
    </row>
    <row r="228" spans="2:20" ht="20.100000000000001" customHeight="1" x14ac:dyDescent="0.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T228" s="95"/>
    </row>
    <row r="229" spans="2:20" ht="20.100000000000001" customHeigh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T229" s="95"/>
    </row>
    <row r="230" spans="2:20" ht="20.100000000000001" customHeight="1" x14ac:dyDescent="0.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T230" s="95"/>
    </row>
    <row r="231" spans="2:20" ht="20.100000000000001" customHeight="1" x14ac:dyDescent="0.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T231" s="95"/>
    </row>
    <row r="232" spans="2:20" ht="20.100000000000001" customHeight="1" x14ac:dyDescent="0.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T232" s="95"/>
    </row>
    <row r="233" spans="2:20" ht="20.100000000000001" customHeight="1" x14ac:dyDescent="0.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T233" s="95"/>
    </row>
    <row r="234" spans="2:20" ht="20.100000000000001" customHeight="1" x14ac:dyDescent="0.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T234" s="95"/>
    </row>
    <row r="235" spans="2:20" ht="20.100000000000001" customHeight="1" x14ac:dyDescent="0.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T235" s="95"/>
    </row>
    <row r="236" spans="2:20" ht="20.100000000000001" customHeight="1" x14ac:dyDescent="0.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T236" s="95"/>
    </row>
    <row r="237" spans="2:20" ht="20.100000000000001" customHeight="1" x14ac:dyDescent="0.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T237" s="95"/>
    </row>
    <row r="238" spans="2:20" ht="20.100000000000001" customHeight="1" x14ac:dyDescent="0.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T238" s="95"/>
    </row>
    <row r="239" spans="2:20" ht="20.100000000000001" customHeight="1" x14ac:dyDescent="0.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T239" s="95"/>
    </row>
    <row r="240" spans="2:20" ht="20.100000000000001" customHeight="1" x14ac:dyDescent="0.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T240" s="95"/>
    </row>
    <row r="241" spans="2:20" ht="20.100000000000001" customHeight="1" x14ac:dyDescent="0.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T241" s="95"/>
    </row>
    <row r="242" spans="2:20" ht="20.100000000000001" customHeight="1" x14ac:dyDescent="0.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T242" s="95"/>
    </row>
    <row r="243" spans="2:20" ht="20.100000000000001" customHeight="1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T243" s="95"/>
    </row>
    <row r="244" spans="2:20" ht="20.100000000000001" customHeight="1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T244" s="95"/>
    </row>
    <row r="245" spans="2:20" ht="20.100000000000001" customHeight="1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T245" s="95"/>
    </row>
    <row r="246" spans="2:20" ht="20.100000000000001" customHeight="1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T246" s="95"/>
    </row>
    <row r="247" spans="2:20" ht="20.100000000000001" customHeight="1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T247" s="95"/>
    </row>
    <row r="248" spans="2:20" ht="20.100000000000001" customHeight="1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T248" s="95"/>
    </row>
    <row r="249" spans="2:20" ht="20.100000000000001" customHeight="1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T249" s="95"/>
    </row>
    <row r="250" spans="2:20" ht="20.100000000000001" customHeight="1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T250" s="95"/>
    </row>
    <row r="251" spans="2:20" ht="20.100000000000001" customHeight="1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T251" s="95"/>
    </row>
    <row r="252" spans="2:20" ht="20.100000000000001" customHeight="1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T252" s="95"/>
    </row>
    <row r="253" spans="2:20" ht="20.100000000000001" customHeight="1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T253" s="95"/>
    </row>
    <row r="254" spans="2:20" ht="20.100000000000001" customHeight="1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T254" s="95"/>
    </row>
    <row r="255" spans="2:20" ht="20.100000000000001" customHeight="1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T255" s="95"/>
    </row>
    <row r="256" spans="2:20" ht="20.100000000000001" customHeight="1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T256" s="95"/>
    </row>
    <row r="257" spans="2:20" ht="20.100000000000001" customHeight="1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T257" s="95"/>
    </row>
    <row r="258" spans="2:20" ht="20.100000000000001" customHeight="1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T258" s="95"/>
    </row>
    <row r="259" spans="2:20" ht="20.100000000000001" customHeight="1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T259" s="95"/>
    </row>
    <row r="260" spans="2:20" ht="20.100000000000001" customHeight="1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T260" s="95"/>
    </row>
    <row r="261" spans="2:20" ht="20.100000000000001" customHeight="1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T261" s="95"/>
    </row>
    <row r="262" spans="2:20" ht="20.100000000000001" customHeight="1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T262" s="95"/>
    </row>
    <row r="263" spans="2:20" ht="20.100000000000001" customHeight="1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T263" s="95"/>
    </row>
    <row r="264" spans="2:20" ht="20.100000000000001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T264" s="95"/>
    </row>
    <row r="265" spans="2:20" ht="20.100000000000001" customHeight="1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T265" s="95"/>
    </row>
    <row r="266" spans="2:20" ht="20.100000000000001" customHeight="1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T266" s="95"/>
    </row>
    <row r="267" spans="2:20" ht="20.100000000000001" customHeight="1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T267" s="95"/>
    </row>
    <row r="268" spans="2:20" ht="20.100000000000001" customHeight="1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T268" s="95"/>
    </row>
    <row r="269" spans="2:20" ht="20.100000000000001" customHeight="1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T269" s="95"/>
    </row>
    <row r="270" spans="2:20" ht="20.100000000000001" customHeight="1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T270" s="95"/>
    </row>
    <row r="271" spans="2:20" ht="20.100000000000001" customHeight="1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T271" s="95"/>
    </row>
    <row r="272" spans="2:20" ht="20.100000000000001" customHeight="1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T272" s="95"/>
    </row>
    <row r="273" spans="2:20" ht="20.100000000000001" customHeight="1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T273" s="95"/>
    </row>
    <row r="274" spans="2:20" ht="20.100000000000001" customHeight="1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T274" s="95"/>
    </row>
    <row r="275" spans="2:20" ht="20.100000000000001" customHeight="1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T275" s="95"/>
    </row>
    <row r="276" spans="2:20" ht="20.100000000000001" customHeight="1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T276" s="95"/>
    </row>
    <row r="277" spans="2:20" ht="20.100000000000001" customHeight="1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T277" s="95"/>
    </row>
    <row r="278" spans="2:20" ht="20.100000000000001" customHeight="1" x14ac:dyDescent="0.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T278" s="95"/>
    </row>
    <row r="279" spans="2:20" ht="20.100000000000001" customHeight="1" x14ac:dyDescent="0.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T279" s="95"/>
    </row>
    <row r="280" spans="2:20" ht="20.100000000000001" customHeight="1" x14ac:dyDescent="0.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T280" s="95"/>
    </row>
    <row r="281" spans="2:20" ht="20.100000000000001" customHeight="1" x14ac:dyDescent="0.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T281" s="95"/>
    </row>
    <row r="282" spans="2:20" ht="20.100000000000001" customHeight="1" x14ac:dyDescent="0.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T282" s="95"/>
    </row>
    <row r="283" spans="2:20" ht="20.100000000000001" customHeight="1" x14ac:dyDescent="0.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T283" s="95"/>
    </row>
    <row r="284" spans="2:20" ht="20.100000000000001" customHeight="1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T284" s="95"/>
    </row>
    <row r="285" spans="2:20" ht="20.100000000000001" customHeight="1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T285" s="95"/>
    </row>
    <row r="286" spans="2:20" ht="20.100000000000001" customHeight="1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T286" s="95"/>
    </row>
    <row r="287" spans="2:20" ht="20.100000000000001" customHeight="1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T287" s="95"/>
    </row>
    <row r="288" spans="2:20" ht="20.100000000000001" customHeight="1" x14ac:dyDescent="0.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T288" s="95"/>
    </row>
    <row r="289" spans="2:20" ht="20.100000000000001" customHeight="1" x14ac:dyDescent="0.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T289" s="95"/>
    </row>
    <row r="290" spans="2:20" ht="20.100000000000001" customHeight="1" x14ac:dyDescent="0.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T290" s="95"/>
    </row>
    <row r="291" spans="2:20" ht="20.100000000000001" customHeight="1" x14ac:dyDescent="0.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T291" s="95"/>
    </row>
    <row r="292" spans="2:20" ht="20.100000000000001" customHeight="1" x14ac:dyDescent="0.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T292" s="95"/>
    </row>
    <row r="293" spans="2:20" ht="20.100000000000001" customHeight="1" x14ac:dyDescent="0.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T293" s="95"/>
    </row>
    <row r="294" spans="2:20" ht="20.100000000000001" customHeight="1" x14ac:dyDescent="0.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T294" s="95"/>
    </row>
    <row r="295" spans="2:20" ht="20.100000000000001" customHeight="1" x14ac:dyDescent="0.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T295" s="95"/>
    </row>
    <row r="296" spans="2:20" ht="20.100000000000001" customHeight="1" x14ac:dyDescent="0.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T296" s="95"/>
    </row>
    <row r="297" spans="2:20" ht="20.100000000000001" customHeight="1" x14ac:dyDescent="0.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T297" s="95"/>
    </row>
    <row r="298" spans="2:20" ht="20.100000000000001" customHeight="1" x14ac:dyDescent="0.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T298" s="95"/>
    </row>
    <row r="299" spans="2:20" ht="20.100000000000001" customHeight="1" x14ac:dyDescent="0.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T299" s="95"/>
    </row>
    <row r="300" spans="2:20" ht="20.100000000000001" customHeight="1" x14ac:dyDescent="0.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T300" s="95"/>
    </row>
    <row r="301" spans="2:20" ht="20.100000000000001" customHeight="1" x14ac:dyDescent="0.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T301" s="95"/>
    </row>
    <row r="302" spans="2:20" ht="20.100000000000001" customHeight="1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T302" s="95"/>
    </row>
    <row r="303" spans="2:20" ht="20.100000000000001" customHeight="1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T303" s="95"/>
    </row>
    <row r="304" spans="2:20" ht="20.100000000000001" customHeight="1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T304" s="95"/>
    </row>
    <row r="305" spans="2:20" ht="20.100000000000001" customHeight="1" x14ac:dyDescent="0.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T305" s="95"/>
    </row>
    <row r="306" spans="2:20" ht="20.100000000000001" customHeight="1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T306" s="95"/>
    </row>
    <row r="307" spans="2:20" ht="20.100000000000001" customHeight="1" x14ac:dyDescent="0.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T307" s="95"/>
    </row>
    <row r="308" spans="2:20" ht="20.100000000000001" customHeight="1" x14ac:dyDescent="0.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T308" s="95"/>
    </row>
    <row r="309" spans="2:20" ht="20.100000000000001" customHeight="1" x14ac:dyDescent="0.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T309" s="95"/>
    </row>
    <row r="310" spans="2:20" ht="20.100000000000001" customHeight="1" x14ac:dyDescent="0.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T310" s="95"/>
    </row>
    <row r="311" spans="2:20" ht="20.100000000000001" customHeight="1" x14ac:dyDescent="0.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T311" s="95"/>
    </row>
    <row r="312" spans="2:20" ht="20.100000000000001" customHeight="1" x14ac:dyDescent="0.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T312" s="95"/>
    </row>
    <row r="313" spans="2:20" ht="20.100000000000001" customHeight="1" x14ac:dyDescent="0.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T313" s="95"/>
    </row>
    <row r="314" spans="2:20" ht="20.100000000000001" customHeight="1" x14ac:dyDescent="0.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T314" s="95"/>
    </row>
    <row r="315" spans="2:20" ht="20.100000000000001" customHeight="1" x14ac:dyDescent="0.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T315" s="95"/>
    </row>
    <row r="316" spans="2:20" ht="20.100000000000001" customHeight="1" x14ac:dyDescent="0.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T316" s="95"/>
    </row>
    <row r="317" spans="2:20" ht="20.100000000000001" customHeight="1" x14ac:dyDescent="0.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T317" s="95"/>
    </row>
    <row r="318" spans="2:20" ht="20.100000000000001" customHeight="1" x14ac:dyDescent="0.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T318" s="95"/>
    </row>
    <row r="319" spans="2:20" ht="20.100000000000001" customHeight="1" x14ac:dyDescent="0.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T319" s="95"/>
    </row>
    <row r="320" spans="2:20" ht="20.100000000000001" customHeight="1" x14ac:dyDescent="0.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T320" s="95"/>
    </row>
    <row r="321" spans="2:20" ht="20.100000000000001" customHeight="1" x14ac:dyDescent="0.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T321" s="95"/>
    </row>
    <row r="322" spans="2:20" ht="20.100000000000001" customHeight="1" x14ac:dyDescent="0.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T322" s="95"/>
    </row>
    <row r="323" spans="2:20" ht="20.100000000000001" customHeight="1" x14ac:dyDescent="0.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T323" s="95"/>
    </row>
    <row r="324" spans="2:20" ht="20.100000000000001" customHeight="1" x14ac:dyDescent="0.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T324" s="95"/>
    </row>
    <row r="325" spans="2:20" ht="20.100000000000001" customHeight="1" x14ac:dyDescent="0.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T325" s="95"/>
    </row>
    <row r="326" spans="2:20" ht="20.100000000000001" customHeight="1" x14ac:dyDescent="0.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T326" s="95"/>
    </row>
    <row r="327" spans="2:20" ht="20.100000000000001" customHeight="1" x14ac:dyDescent="0.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T327" s="95"/>
    </row>
    <row r="328" spans="2:20" ht="20.100000000000001" customHeight="1" x14ac:dyDescent="0.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T328" s="95"/>
    </row>
    <row r="329" spans="2:20" ht="20.100000000000001" customHeight="1" x14ac:dyDescent="0.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T329" s="95"/>
    </row>
    <row r="330" spans="2:20" ht="20.100000000000001" customHeight="1" x14ac:dyDescent="0.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T330" s="95"/>
    </row>
    <row r="331" spans="2:20" ht="20.100000000000001" customHeight="1" x14ac:dyDescent="0.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T331" s="95"/>
    </row>
    <row r="332" spans="2:20" ht="20.100000000000001" customHeight="1" x14ac:dyDescent="0.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T332" s="95"/>
    </row>
    <row r="333" spans="2:20" ht="20.100000000000001" customHeight="1" x14ac:dyDescent="0.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T333" s="95"/>
    </row>
    <row r="334" spans="2:20" ht="20.100000000000001" customHeight="1" x14ac:dyDescent="0.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T334" s="95"/>
    </row>
    <row r="335" spans="2:20" ht="20.100000000000001" customHeight="1" x14ac:dyDescent="0.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T335" s="95"/>
    </row>
    <row r="336" spans="2:20" ht="20.100000000000001" customHeight="1" x14ac:dyDescent="0.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T336" s="95"/>
    </row>
    <row r="337" spans="2:20" ht="20.100000000000001" customHeight="1" x14ac:dyDescent="0.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T337" s="95"/>
    </row>
    <row r="338" spans="2:20" ht="20.100000000000001" customHeight="1" x14ac:dyDescent="0.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T338" s="95"/>
    </row>
    <row r="339" spans="2:20" ht="20.100000000000001" customHeight="1" x14ac:dyDescent="0.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T339" s="95"/>
    </row>
    <row r="340" spans="2:20" ht="20.100000000000001" customHeight="1" x14ac:dyDescent="0.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T340" s="95"/>
    </row>
    <row r="341" spans="2:20" ht="20.100000000000001" customHeight="1" x14ac:dyDescent="0.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T341" s="95"/>
    </row>
    <row r="342" spans="2:20" ht="20.100000000000001" customHeight="1" x14ac:dyDescent="0.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T342" s="95"/>
    </row>
    <row r="343" spans="2:20" ht="20.100000000000001" customHeight="1" x14ac:dyDescent="0.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T343" s="95"/>
    </row>
    <row r="344" spans="2:20" ht="20.100000000000001" customHeight="1" x14ac:dyDescent="0.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T344" s="95"/>
    </row>
    <row r="345" spans="2:20" ht="20.100000000000001" customHeight="1" x14ac:dyDescent="0.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T345" s="95"/>
    </row>
    <row r="346" spans="2:20" ht="20.100000000000001" customHeight="1" x14ac:dyDescent="0.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T346" s="95"/>
    </row>
    <row r="347" spans="2:20" ht="20.100000000000001" customHeight="1" x14ac:dyDescent="0.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T347" s="95"/>
    </row>
    <row r="348" spans="2:20" ht="20.100000000000001" customHeight="1" x14ac:dyDescent="0.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T348" s="95"/>
    </row>
    <row r="349" spans="2:20" ht="20.100000000000001" customHeight="1" x14ac:dyDescent="0.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T349" s="95"/>
    </row>
    <row r="350" spans="2:20" ht="20.100000000000001" customHeight="1" x14ac:dyDescent="0.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T350" s="95"/>
    </row>
    <row r="351" spans="2:20" ht="20.100000000000001" customHeight="1" x14ac:dyDescent="0.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T351" s="95"/>
    </row>
    <row r="352" spans="2:20" ht="20.100000000000001" customHeight="1" x14ac:dyDescent="0.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T352" s="95"/>
    </row>
    <row r="353" spans="2:20" ht="20.100000000000001" customHeight="1" x14ac:dyDescent="0.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T353" s="95"/>
    </row>
    <row r="354" spans="2:20" ht="20.100000000000001" customHeight="1" x14ac:dyDescent="0.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T354" s="95"/>
    </row>
    <row r="355" spans="2:20" ht="20.100000000000001" customHeight="1" x14ac:dyDescent="0.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T355" s="95"/>
    </row>
    <row r="356" spans="2:20" ht="20.100000000000001" customHeight="1" x14ac:dyDescent="0.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T356" s="95"/>
    </row>
    <row r="357" spans="2:20" ht="20.100000000000001" customHeight="1" x14ac:dyDescent="0.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T357" s="95"/>
    </row>
    <row r="358" spans="2:20" ht="20.100000000000001" customHeight="1" x14ac:dyDescent="0.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T358" s="95"/>
    </row>
    <row r="359" spans="2:20" ht="20.100000000000001" customHeight="1" x14ac:dyDescent="0.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T359" s="95"/>
    </row>
    <row r="360" spans="2:20" ht="20.100000000000001" customHeight="1" x14ac:dyDescent="0.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T360" s="95"/>
    </row>
    <row r="361" spans="2:20" ht="20.100000000000001" customHeight="1" x14ac:dyDescent="0.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T361" s="95"/>
    </row>
    <row r="362" spans="2:20" ht="20.100000000000001" customHeight="1" x14ac:dyDescent="0.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T362" s="95"/>
    </row>
    <row r="363" spans="2:20" ht="20.100000000000001" customHeight="1" x14ac:dyDescent="0.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T363" s="95"/>
    </row>
    <row r="364" spans="2:20" ht="20.100000000000001" customHeight="1" x14ac:dyDescent="0.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T364" s="95"/>
    </row>
    <row r="365" spans="2:20" ht="20.100000000000001" customHeight="1" x14ac:dyDescent="0.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T365" s="95"/>
    </row>
    <row r="366" spans="2:20" ht="20.100000000000001" customHeight="1" x14ac:dyDescent="0.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T366" s="95"/>
    </row>
    <row r="367" spans="2:20" ht="20.100000000000001" customHeight="1" x14ac:dyDescent="0.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T367" s="95"/>
    </row>
    <row r="368" spans="2:20" ht="20.100000000000001" customHeight="1" x14ac:dyDescent="0.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T368" s="95"/>
    </row>
    <row r="369" spans="2:20" ht="20.100000000000001" customHeight="1" x14ac:dyDescent="0.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T369" s="95"/>
    </row>
    <row r="370" spans="2:20" ht="14.7" customHeight="1" x14ac:dyDescent="0.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T370" s="95"/>
    </row>
    <row r="371" spans="2:20" ht="14.7" customHeight="1" x14ac:dyDescent="0.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T371" s="95"/>
    </row>
    <row r="372" spans="2:20" ht="14.7" customHeight="1" x14ac:dyDescent="0.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T372" s="95"/>
    </row>
    <row r="373" spans="2:20" ht="14.7" customHeight="1" x14ac:dyDescent="0.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T373" s="95"/>
    </row>
    <row r="374" spans="2:20" ht="14.7" customHeight="1" x14ac:dyDescent="0.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T374" s="95"/>
    </row>
    <row r="375" spans="2:20" ht="14.7" customHeight="1" x14ac:dyDescent="0.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T375" s="95"/>
    </row>
    <row r="376" spans="2:20" ht="14.7" customHeight="1" x14ac:dyDescent="0.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T376" s="95"/>
    </row>
    <row r="377" spans="2:20" ht="14.7" customHeight="1" x14ac:dyDescent="0.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T377" s="95"/>
    </row>
    <row r="378" spans="2:20" ht="14.7" customHeight="1" x14ac:dyDescent="0.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T378" s="95"/>
    </row>
    <row r="379" spans="2:20" ht="14.7" customHeight="1" x14ac:dyDescent="0.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T379" s="95"/>
    </row>
  </sheetData>
  <sheetProtection selectLockedCells="1"/>
  <mergeCells count="120">
    <mergeCell ref="M2:P2"/>
    <mergeCell ref="M4:O4"/>
    <mergeCell ref="M3:O3"/>
    <mergeCell ref="H10:H11"/>
    <mergeCell ref="M5:P5"/>
    <mergeCell ref="I29:M30"/>
    <mergeCell ref="N29:N30"/>
    <mergeCell ref="J16:L16"/>
    <mergeCell ref="O9:P9"/>
    <mergeCell ref="B9:M9"/>
    <mergeCell ref="B4:C4"/>
    <mergeCell ref="H28:M28"/>
    <mergeCell ref="B28:D28"/>
    <mergeCell ref="B19:B20"/>
    <mergeCell ref="O13:P13"/>
    <mergeCell ref="O10:P11"/>
    <mergeCell ref="O12:P12"/>
    <mergeCell ref="M12:N12"/>
    <mergeCell ref="C23:D23"/>
    <mergeCell ref="O14:P14"/>
    <mergeCell ref="O15:P15"/>
    <mergeCell ref="O16:P16"/>
    <mergeCell ref="B10:B11"/>
    <mergeCell ref="C21:D21"/>
    <mergeCell ref="B8:P8"/>
    <mergeCell ref="H18:M18"/>
    <mergeCell ref="F19:F20"/>
    <mergeCell ref="O18:P18"/>
    <mergeCell ref="J10:K10"/>
    <mergeCell ref="O19:P20"/>
    <mergeCell ref="N19:N20"/>
    <mergeCell ref="M15:N15"/>
    <mergeCell ref="I10:I11"/>
    <mergeCell ref="C13:G13"/>
    <mergeCell ref="C10:G11"/>
    <mergeCell ref="C14:G14"/>
    <mergeCell ref="M14:N14"/>
    <mergeCell ref="B17:P17"/>
    <mergeCell ref="C19:D20"/>
    <mergeCell ref="H19:H20"/>
    <mergeCell ref="M16:N16"/>
    <mergeCell ref="L10:N10"/>
    <mergeCell ref="M13:N13"/>
    <mergeCell ref="C12:G12"/>
    <mergeCell ref="C15:G15"/>
    <mergeCell ref="M11:N11"/>
    <mergeCell ref="O21:P21"/>
    <mergeCell ref="B16:H16"/>
    <mergeCell ref="E19:E20"/>
    <mergeCell ref="B18:D18"/>
    <mergeCell ref="O31:P31"/>
    <mergeCell ref="F29:F30"/>
    <mergeCell ref="C24:D24"/>
    <mergeCell ref="O32:P32"/>
    <mergeCell ref="C22:D22"/>
    <mergeCell ref="I19:M20"/>
    <mergeCell ref="H44:N44"/>
    <mergeCell ref="O44:P44"/>
    <mergeCell ref="C38:D39"/>
    <mergeCell ref="O37:P37"/>
    <mergeCell ref="H38:H39"/>
    <mergeCell ref="I38:M39"/>
    <mergeCell ref="N38:N39"/>
    <mergeCell ref="F38:F39"/>
    <mergeCell ref="B44:E44"/>
    <mergeCell ref="E38:E39"/>
    <mergeCell ref="E37:F37"/>
    <mergeCell ref="I40:M40"/>
    <mergeCell ref="I41:M41"/>
    <mergeCell ref="C40:D40"/>
    <mergeCell ref="B38:B39"/>
    <mergeCell ref="C41:D41"/>
    <mergeCell ref="O42:P42"/>
    <mergeCell ref="O43:P43"/>
    <mergeCell ref="I42:M42"/>
    <mergeCell ref="C43:D43"/>
    <mergeCell ref="H37:M37"/>
    <mergeCell ref="O41:P41"/>
    <mergeCell ref="O40:P40"/>
    <mergeCell ref="O38:P39"/>
    <mergeCell ref="I43:M43"/>
    <mergeCell ref="O24:P24"/>
    <mergeCell ref="C32:D32"/>
    <mergeCell ref="O29:P30"/>
    <mergeCell ref="B29:B30"/>
    <mergeCell ref="C29:D30"/>
    <mergeCell ref="H26:N26"/>
    <mergeCell ref="B26:E26"/>
    <mergeCell ref="O28:P28"/>
    <mergeCell ref="I31:M31"/>
    <mergeCell ref="O34:P34"/>
    <mergeCell ref="O33:P33"/>
    <mergeCell ref="I34:M34"/>
    <mergeCell ref="C25:D25"/>
    <mergeCell ref="I32:M32"/>
    <mergeCell ref="I33:M33"/>
    <mergeCell ref="B2:K2"/>
    <mergeCell ref="B3:K3"/>
    <mergeCell ref="D4:K4"/>
    <mergeCell ref="B5:K5"/>
    <mergeCell ref="B6:P6"/>
    <mergeCell ref="B37:D37"/>
    <mergeCell ref="H35:N35"/>
    <mergeCell ref="O35:P35"/>
    <mergeCell ref="B36:P36"/>
    <mergeCell ref="B35:E35"/>
    <mergeCell ref="B7:D7"/>
    <mergeCell ref="F7:J7"/>
    <mergeCell ref="L7:M7"/>
    <mergeCell ref="O7:P7"/>
    <mergeCell ref="O22:P22"/>
    <mergeCell ref="O23:P23"/>
    <mergeCell ref="B27:P27"/>
    <mergeCell ref="E29:E30"/>
    <mergeCell ref="C33:D33"/>
    <mergeCell ref="O25:P25"/>
    <mergeCell ref="O26:P26"/>
    <mergeCell ref="C34:D34"/>
    <mergeCell ref="C31:D31"/>
    <mergeCell ref="H29:H30"/>
  </mergeCells>
  <printOptions horizontalCentered="1" verticalCentered="1"/>
  <pageMargins left="0.78740157480314965" right="0.39370078740157483" top="0.39370078740157483" bottom="0.39370078740157483" header="0" footer="0"/>
  <pageSetup paperSize="9" scale="68" orientation="portrait" r:id="rId1"/>
  <headerFooter>
    <oddFooter xml:space="preserve">&amp;L        &amp;F / &amp;A&amp;R© W.Renz(TTBW)2011   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8">
    <tabColor rgb="FFFF0000"/>
  </sheetPr>
  <dimension ref="B1:K361"/>
  <sheetViews>
    <sheetView workbookViewId="0">
      <selection activeCell="J22" sqref="J22"/>
    </sheetView>
  </sheetViews>
  <sheetFormatPr baseColWidth="10" defaultColWidth="11.44140625" defaultRowHeight="14.4" x14ac:dyDescent="0.3"/>
  <cols>
    <col min="1" max="1" width="2.6640625" style="223" customWidth="1"/>
    <col min="2" max="2" width="3.33203125" style="223" customWidth="1"/>
    <col min="3" max="3" width="18.44140625" style="223" customWidth="1"/>
    <col min="4" max="4" width="98.33203125" style="223" customWidth="1"/>
    <col min="5" max="16384" width="11.44140625" style="223"/>
  </cols>
  <sheetData>
    <row r="1" spans="2:11" ht="10.199999999999999" customHeight="1" x14ac:dyDescent="0.3"/>
    <row r="2" spans="2:11" ht="20.399999999999999" x14ac:dyDescent="0.3">
      <c r="B2" s="967" t="s">
        <v>190</v>
      </c>
      <c r="C2" s="968"/>
      <c r="D2" s="969"/>
      <c r="E2" s="224"/>
      <c r="F2" s="224"/>
      <c r="G2" s="224"/>
      <c r="H2" s="224"/>
      <c r="I2" s="224"/>
      <c r="J2" s="224"/>
      <c r="K2" s="224"/>
    </row>
    <row r="3" spans="2:11" ht="7.5" customHeight="1" x14ac:dyDescent="0.3">
      <c r="B3" s="225"/>
      <c r="D3" s="226"/>
    </row>
    <row r="4" spans="2:11" ht="24" customHeight="1" x14ac:dyDescent="0.3">
      <c r="B4" s="970" t="s">
        <v>292</v>
      </c>
      <c r="C4" s="971"/>
      <c r="D4" s="972"/>
    </row>
    <row r="5" spans="2:11" s="230" customFormat="1" ht="15" customHeight="1" x14ac:dyDescent="0.3">
      <c r="B5" s="227"/>
      <c r="C5" s="228"/>
      <c r="D5" s="229"/>
    </row>
    <row r="6" spans="2:11" ht="7.5" customHeight="1" x14ac:dyDescent="0.3">
      <c r="B6" s="225"/>
      <c r="D6" s="226"/>
    </row>
    <row r="7" spans="2:11" ht="15.6" x14ac:dyDescent="0.3">
      <c r="B7" s="960"/>
      <c r="C7" s="961"/>
      <c r="D7" s="962"/>
    </row>
    <row r="8" spans="2:11" x14ac:dyDescent="0.3">
      <c r="B8" s="231"/>
      <c r="D8" s="226"/>
    </row>
    <row r="9" spans="2:11" ht="30" customHeight="1" x14ac:dyDescent="0.3">
      <c r="B9" s="231"/>
      <c r="D9" s="226"/>
    </row>
    <row r="10" spans="2:11" x14ac:dyDescent="0.3">
      <c r="B10" s="231"/>
      <c r="D10" s="226"/>
    </row>
    <row r="11" spans="2:11" ht="15.6" x14ac:dyDescent="0.3">
      <c r="B11" s="960"/>
      <c r="C11" s="961"/>
      <c r="D11" s="962"/>
    </row>
    <row r="12" spans="2:11" s="233" customFormat="1" x14ac:dyDescent="0.3">
      <c r="B12" s="232"/>
      <c r="C12" s="958"/>
      <c r="D12" s="959"/>
    </row>
    <row r="13" spans="2:11" s="233" customFormat="1" ht="30" customHeight="1" x14ac:dyDescent="0.3">
      <c r="B13" s="232"/>
      <c r="C13" s="965"/>
      <c r="D13" s="966"/>
    </row>
    <row r="14" spans="2:11" s="233" customFormat="1" x14ac:dyDescent="0.3">
      <c r="B14" s="232"/>
      <c r="C14" s="958"/>
      <c r="D14" s="959"/>
    </row>
    <row r="15" spans="2:11" s="233" customFormat="1" x14ac:dyDescent="0.3">
      <c r="B15" s="232"/>
      <c r="C15" s="958"/>
      <c r="D15" s="959"/>
    </row>
    <row r="16" spans="2:11" s="233" customFormat="1" x14ac:dyDescent="0.3">
      <c r="B16" s="232"/>
      <c r="C16" s="958"/>
      <c r="D16" s="959"/>
    </row>
    <row r="17" spans="2:4" s="233" customFormat="1" x14ac:dyDescent="0.3">
      <c r="B17" s="232"/>
      <c r="C17" s="958"/>
      <c r="D17" s="959"/>
    </row>
    <row r="18" spans="2:4" s="233" customFormat="1" x14ac:dyDescent="0.3">
      <c r="B18" s="232"/>
      <c r="C18" s="958"/>
      <c r="D18" s="959"/>
    </row>
    <row r="19" spans="2:4" s="233" customFormat="1" x14ac:dyDescent="0.3">
      <c r="B19" s="232"/>
      <c r="C19" s="958"/>
      <c r="D19" s="959"/>
    </row>
    <row r="20" spans="2:4" s="233" customFormat="1" x14ac:dyDescent="0.3">
      <c r="B20" s="232"/>
      <c r="C20" s="958"/>
      <c r="D20" s="959"/>
    </row>
    <row r="21" spans="2:4" ht="15.6" x14ac:dyDescent="0.3">
      <c r="B21" s="963"/>
      <c r="C21" s="961"/>
      <c r="D21" s="962"/>
    </row>
    <row r="22" spans="2:4" ht="45" customHeight="1" x14ac:dyDescent="0.3">
      <c r="B22" s="964"/>
      <c r="C22" s="958"/>
      <c r="D22" s="959"/>
    </row>
    <row r="23" spans="2:4" ht="15" customHeight="1" x14ac:dyDescent="0.3">
      <c r="B23" s="234"/>
      <c r="C23" s="235"/>
      <c r="D23" s="236"/>
    </row>
    <row r="24" spans="2:4" ht="15" customHeight="1" x14ac:dyDescent="0.3">
      <c r="B24" s="960"/>
      <c r="C24" s="961"/>
      <c r="D24" s="962"/>
    </row>
    <row r="25" spans="2:4" ht="15" customHeight="1" x14ac:dyDescent="0.3">
      <c r="B25" s="964"/>
      <c r="C25" s="958"/>
      <c r="D25" s="959"/>
    </row>
    <row r="26" spans="2:4" ht="15" customHeight="1" x14ac:dyDescent="0.3">
      <c r="B26" s="232"/>
      <c r="C26" s="965"/>
      <c r="D26" s="966"/>
    </row>
    <row r="27" spans="2:4" ht="30" customHeight="1" x14ac:dyDescent="0.3">
      <c r="B27" s="232"/>
      <c r="C27" s="958"/>
      <c r="D27" s="959"/>
    </row>
    <row r="28" spans="2:4" ht="15" customHeight="1" x14ac:dyDescent="0.3">
      <c r="B28" s="232"/>
      <c r="C28" s="958"/>
      <c r="D28" s="959"/>
    </row>
    <row r="29" spans="2:4" x14ac:dyDescent="0.3">
      <c r="B29" s="225"/>
      <c r="D29" s="226"/>
    </row>
    <row r="30" spans="2:4" ht="15.6" x14ac:dyDescent="0.3">
      <c r="B30" s="960"/>
      <c r="C30" s="961"/>
      <c r="D30" s="962"/>
    </row>
    <row r="31" spans="2:4" x14ac:dyDescent="0.3">
      <c r="B31" s="232"/>
      <c r="C31" s="958"/>
      <c r="D31" s="959"/>
    </row>
    <row r="32" spans="2:4" x14ac:dyDescent="0.3">
      <c r="B32" s="232"/>
      <c r="C32" s="958"/>
      <c r="D32" s="959"/>
    </row>
    <row r="33" spans="2:4" x14ac:dyDescent="0.3">
      <c r="B33" s="232"/>
      <c r="C33" s="958"/>
      <c r="D33" s="959"/>
    </row>
    <row r="34" spans="2:4" x14ac:dyDescent="0.3">
      <c r="B34" s="232"/>
      <c r="C34" s="958"/>
      <c r="D34" s="959"/>
    </row>
    <row r="35" spans="2:4" ht="30" customHeight="1" x14ac:dyDescent="0.3">
      <c r="B35" s="232"/>
      <c r="C35" s="958"/>
      <c r="D35" s="959"/>
    </row>
    <row r="36" spans="2:4" ht="10.5" customHeight="1" x14ac:dyDescent="0.3">
      <c r="B36" s="232"/>
      <c r="C36" s="235"/>
      <c r="D36" s="236"/>
    </row>
    <row r="37" spans="2:4" ht="15.6" x14ac:dyDescent="0.3">
      <c r="B37" s="960"/>
      <c r="C37" s="961"/>
      <c r="D37" s="962"/>
    </row>
    <row r="38" spans="2:4" x14ac:dyDescent="0.3">
      <c r="B38" s="232"/>
      <c r="C38" s="958"/>
      <c r="D38" s="959"/>
    </row>
    <row r="39" spans="2:4" ht="45" customHeight="1" x14ac:dyDescent="0.3">
      <c r="B39" s="232"/>
      <c r="C39" s="958"/>
      <c r="D39" s="959"/>
    </row>
    <row r="40" spans="2:4" x14ac:dyDescent="0.3">
      <c r="B40" s="232"/>
      <c r="C40" s="958"/>
      <c r="D40" s="959"/>
    </row>
    <row r="41" spans="2:4" ht="45" customHeight="1" x14ac:dyDescent="0.3">
      <c r="B41" s="232"/>
      <c r="C41" s="958"/>
      <c r="D41" s="959"/>
    </row>
    <row r="42" spans="2:4" ht="30" customHeight="1" x14ac:dyDescent="0.3">
      <c r="B42" s="232"/>
      <c r="C42" s="958"/>
      <c r="D42" s="959"/>
    </row>
    <row r="43" spans="2:4" ht="30" customHeight="1" x14ac:dyDescent="0.3">
      <c r="B43" s="232"/>
      <c r="C43" s="958"/>
      <c r="D43" s="959"/>
    </row>
    <row r="44" spans="2:4" ht="30" customHeight="1" x14ac:dyDescent="0.3">
      <c r="B44" s="232"/>
      <c r="C44" s="958"/>
      <c r="D44" s="959"/>
    </row>
    <row r="45" spans="2:4" x14ac:dyDescent="0.3">
      <c r="B45" s="232"/>
      <c r="C45" s="958"/>
      <c r="D45" s="959"/>
    </row>
    <row r="46" spans="2:4" ht="30" customHeight="1" x14ac:dyDescent="0.3">
      <c r="B46" s="232"/>
      <c r="C46" s="958"/>
      <c r="D46" s="959"/>
    </row>
    <row r="47" spans="2:4" x14ac:dyDescent="0.3">
      <c r="B47" s="232"/>
      <c r="C47" s="958"/>
      <c r="D47" s="959"/>
    </row>
    <row r="48" spans="2:4" x14ac:dyDescent="0.3">
      <c r="B48" s="232"/>
      <c r="C48" s="958"/>
      <c r="D48" s="959"/>
    </row>
    <row r="49" spans="2:4" x14ac:dyDescent="0.3">
      <c r="B49" s="232"/>
      <c r="C49" s="958"/>
      <c r="D49" s="959"/>
    </row>
    <row r="50" spans="2:4" ht="30" customHeight="1" x14ac:dyDescent="0.3">
      <c r="B50" s="232"/>
      <c r="C50" s="958"/>
      <c r="D50" s="959"/>
    </row>
    <row r="51" spans="2:4" ht="30" customHeight="1" x14ac:dyDescent="0.3">
      <c r="B51" s="232"/>
      <c r="C51" s="958"/>
      <c r="D51" s="959"/>
    </row>
    <row r="52" spans="2:4" ht="30" customHeight="1" x14ac:dyDescent="0.3">
      <c r="B52" s="232"/>
      <c r="C52" s="958"/>
      <c r="D52" s="959"/>
    </row>
    <row r="53" spans="2:4" ht="15" customHeight="1" x14ac:dyDescent="0.3">
      <c r="B53" s="237"/>
      <c r="C53" s="238"/>
      <c r="D53" s="239"/>
    </row>
    <row r="54" spans="2:4" ht="10.199999999999999" customHeight="1" x14ac:dyDescent="0.3">
      <c r="B54" s="951"/>
      <c r="C54" s="952"/>
      <c r="D54" s="953"/>
    </row>
    <row r="55" spans="2:4" ht="15.6" x14ac:dyDescent="0.3">
      <c r="B55" s="954"/>
      <c r="C55" s="955"/>
      <c r="D55" s="956"/>
    </row>
    <row r="56" spans="2:4" ht="30" customHeight="1" x14ac:dyDescent="0.3">
      <c r="B56" s="938"/>
      <c r="C56" s="935"/>
      <c r="D56" s="957"/>
    </row>
    <row r="57" spans="2:4" x14ac:dyDescent="0.3">
      <c r="B57" s="941"/>
      <c r="C57" s="942"/>
      <c r="D57" s="240"/>
    </row>
    <row r="58" spans="2:4" ht="30" customHeight="1" x14ac:dyDescent="0.3">
      <c r="B58" s="943"/>
      <c r="C58" s="944"/>
      <c r="D58" s="241"/>
    </row>
    <row r="59" spans="2:4" x14ac:dyDescent="0.3">
      <c r="B59" s="943"/>
      <c r="C59" s="944"/>
      <c r="D59" s="241"/>
    </row>
    <row r="60" spans="2:4" x14ac:dyDescent="0.3">
      <c r="B60" s="943"/>
      <c r="C60" s="944"/>
      <c r="D60" s="241"/>
    </row>
    <row r="61" spans="2:4" x14ac:dyDescent="0.3">
      <c r="B61" s="943"/>
      <c r="C61" s="944"/>
      <c r="D61" s="241"/>
    </row>
    <row r="62" spans="2:4" x14ac:dyDescent="0.3">
      <c r="B62" s="943"/>
      <c r="C62" s="944"/>
      <c r="D62" s="241"/>
    </row>
    <row r="63" spans="2:4" ht="15" customHeight="1" x14ac:dyDescent="0.3">
      <c r="B63" s="943"/>
      <c r="C63" s="944"/>
      <c r="D63" s="241"/>
    </row>
    <row r="64" spans="2:4" ht="30" customHeight="1" x14ac:dyDescent="0.3">
      <c r="B64" s="943"/>
      <c r="C64" s="944"/>
      <c r="D64" s="241"/>
    </row>
    <row r="65" spans="2:4" x14ac:dyDescent="0.3">
      <c r="B65" s="943"/>
      <c r="C65" s="944"/>
      <c r="D65" s="241"/>
    </row>
    <row r="66" spans="2:4" x14ac:dyDescent="0.3">
      <c r="B66" s="943"/>
      <c r="C66" s="944"/>
      <c r="D66" s="241"/>
    </row>
    <row r="67" spans="2:4" ht="30" customHeight="1" x14ac:dyDescent="0.3">
      <c r="B67" s="943"/>
      <c r="C67" s="944"/>
      <c r="D67" s="241"/>
    </row>
    <row r="68" spans="2:4" x14ac:dyDescent="0.3">
      <c r="B68" s="949"/>
      <c r="C68" s="950"/>
      <c r="D68" s="242"/>
    </row>
    <row r="69" spans="2:4" x14ac:dyDescent="0.3">
      <c r="B69" s="941"/>
      <c r="C69" s="942"/>
      <c r="D69" s="240"/>
    </row>
    <row r="70" spans="2:4" x14ac:dyDescent="0.3">
      <c r="B70" s="949"/>
      <c r="C70" s="950"/>
      <c r="D70" s="242"/>
    </row>
    <row r="71" spans="2:4" x14ac:dyDescent="0.3">
      <c r="B71" s="941"/>
      <c r="C71" s="942"/>
      <c r="D71" s="240"/>
    </row>
    <row r="72" spans="2:4" x14ac:dyDescent="0.3">
      <c r="B72" s="943"/>
      <c r="C72" s="944"/>
      <c r="D72" s="241"/>
    </row>
    <row r="73" spans="2:4" x14ac:dyDescent="0.3">
      <c r="B73" s="949"/>
      <c r="C73" s="950"/>
      <c r="D73" s="242"/>
    </row>
    <row r="74" spans="2:4" x14ac:dyDescent="0.3">
      <c r="B74" s="941"/>
      <c r="C74" s="942"/>
      <c r="D74" s="240"/>
    </row>
    <row r="75" spans="2:4" x14ac:dyDescent="0.3">
      <c r="B75" s="943"/>
      <c r="C75" s="944"/>
      <c r="D75" s="241"/>
    </row>
    <row r="76" spans="2:4" x14ac:dyDescent="0.3">
      <c r="B76" s="943"/>
      <c r="C76" s="944"/>
      <c r="D76" s="241"/>
    </row>
    <row r="77" spans="2:4" x14ac:dyDescent="0.3">
      <c r="B77" s="943"/>
      <c r="C77" s="944"/>
      <c r="D77" s="241"/>
    </row>
    <row r="78" spans="2:4" x14ac:dyDescent="0.3">
      <c r="B78" s="943"/>
      <c r="C78" s="944"/>
      <c r="D78" s="241"/>
    </row>
    <row r="79" spans="2:4" x14ac:dyDescent="0.3">
      <c r="B79" s="943"/>
      <c r="C79" s="944"/>
      <c r="D79" s="241"/>
    </row>
    <row r="80" spans="2:4" x14ac:dyDescent="0.3">
      <c r="B80" s="943"/>
      <c r="C80" s="944"/>
      <c r="D80" s="241"/>
    </row>
    <row r="81" spans="2:4" x14ac:dyDescent="0.3">
      <c r="B81" s="943"/>
      <c r="C81" s="944"/>
      <c r="D81" s="241"/>
    </row>
    <row r="82" spans="2:4" x14ac:dyDescent="0.3">
      <c r="B82" s="943"/>
      <c r="C82" s="944"/>
      <c r="D82" s="241"/>
    </row>
    <row r="83" spans="2:4" x14ac:dyDescent="0.3">
      <c r="B83" s="943"/>
      <c r="C83" s="944"/>
      <c r="D83" s="241"/>
    </row>
    <row r="84" spans="2:4" x14ac:dyDescent="0.3">
      <c r="B84" s="943"/>
      <c r="C84" s="944"/>
      <c r="D84" s="241"/>
    </row>
    <row r="85" spans="2:4" x14ac:dyDescent="0.3">
      <c r="B85" s="943"/>
      <c r="C85" s="944"/>
      <c r="D85" s="241"/>
    </row>
    <row r="86" spans="2:4" x14ac:dyDescent="0.3">
      <c r="B86" s="943"/>
      <c r="C86" s="944"/>
      <c r="D86" s="241"/>
    </row>
    <row r="87" spans="2:4" x14ac:dyDescent="0.3">
      <c r="B87" s="943"/>
      <c r="C87" s="944"/>
      <c r="D87" s="241"/>
    </row>
    <row r="88" spans="2:4" x14ac:dyDescent="0.3">
      <c r="B88" s="943"/>
      <c r="C88" s="944"/>
      <c r="D88" s="241"/>
    </row>
    <row r="89" spans="2:4" x14ac:dyDescent="0.3">
      <c r="B89" s="943"/>
      <c r="C89" s="944"/>
      <c r="D89" s="241"/>
    </row>
    <row r="90" spans="2:4" x14ac:dyDescent="0.3">
      <c r="B90" s="949"/>
      <c r="C90" s="950"/>
      <c r="D90" s="242"/>
    </row>
    <row r="91" spans="2:4" x14ac:dyDescent="0.3">
      <c r="B91" s="941"/>
      <c r="C91" s="942"/>
      <c r="D91" s="240"/>
    </row>
    <row r="92" spans="2:4" x14ac:dyDescent="0.3">
      <c r="B92" s="938"/>
      <c r="C92" s="935"/>
      <c r="D92" s="226"/>
    </row>
    <row r="93" spans="2:4" x14ac:dyDescent="0.3">
      <c r="B93" s="945"/>
      <c r="C93" s="946"/>
      <c r="D93" s="226"/>
    </row>
    <row r="94" spans="2:4" x14ac:dyDescent="0.3">
      <c r="B94" s="945"/>
      <c r="C94" s="946"/>
      <c r="D94" s="226"/>
    </row>
    <row r="95" spans="2:4" x14ac:dyDescent="0.3">
      <c r="B95" s="945"/>
      <c r="C95" s="946"/>
      <c r="D95" s="226"/>
    </row>
    <row r="96" spans="2:4" x14ac:dyDescent="0.3">
      <c r="B96" s="945"/>
      <c r="C96" s="946"/>
      <c r="D96" s="226"/>
    </row>
    <row r="97" spans="2:4" x14ac:dyDescent="0.3">
      <c r="B97" s="243"/>
      <c r="C97" s="244"/>
      <c r="D97" s="245"/>
    </row>
    <row r="98" spans="2:4" ht="10.199999999999999" customHeight="1" x14ac:dyDescent="0.3">
      <c r="B98" s="943"/>
      <c r="C98" s="944"/>
      <c r="D98" s="241"/>
    </row>
    <row r="99" spans="2:4" x14ac:dyDescent="0.3">
      <c r="B99" s="941"/>
      <c r="C99" s="942"/>
      <c r="D99" s="240"/>
    </row>
    <row r="100" spans="2:4" x14ac:dyDescent="0.3">
      <c r="B100" s="938"/>
      <c r="C100" s="935"/>
      <c r="D100" s="226"/>
    </row>
    <row r="101" spans="2:4" x14ac:dyDescent="0.3">
      <c r="B101" s="945"/>
      <c r="C101" s="946"/>
      <c r="D101" s="226"/>
    </row>
    <row r="102" spans="2:4" x14ac:dyDescent="0.3">
      <c r="B102" s="945"/>
      <c r="C102" s="946"/>
      <c r="D102" s="226"/>
    </row>
    <row r="103" spans="2:4" x14ac:dyDescent="0.3">
      <c r="B103" s="945"/>
      <c r="C103" s="946"/>
      <c r="D103" s="226"/>
    </row>
    <row r="104" spans="2:4" x14ac:dyDescent="0.3">
      <c r="B104" s="945"/>
      <c r="C104" s="946"/>
      <c r="D104" s="226"/>
    </row>
    <row r="105" spans="2:4" x14ac:dyDescent="0.3">
      <c r="B105" s="945"/>
      <c r="C105" s="946"/>
      <c r="D105" s="226"/>
    </row>
    <row r="106" spans="2:4" x14ac:dyDescent="0.3">
      <c r="B106" s="945"/>
      <c r="C106" s="946"/>
      <c r="D106" s="226"/>
    </row>
    <row r="107" spans="2:4" x14ac:dyDescent="0.3">
      <c r="B107" s="945"/>
      <c r="C107" s="946"/>
      <c r="D107" s="226"/>
    </row>
    <row r="108" spans="2:4" x14ac:dyDescent="0.3">
      <c r="B108" s="246"/>
      <c r="C108" s="247"/>
      <c r="D108" s="248"/>
    </row>
    <row r="109" spans="2:4" x14ac:dyDescent="0.3">
      <c r="B109" s="941"/>
      <c r="C109" s="942"/>
      <c r="D109" s="240"/>
    </row>
    <row r="110" spans="2:4" x14ac:dyDescent="0.3">
      <c r="B110" s="938"/>
      <c r="C110" s="935"/>
      <c r="D110" s="226"/>
    </row>
    <row r="111" spans="2:4" x14ac:dyDescent="0.3">
      <c r="B111" s="945"/>
      <c r="C111" s="946"/>
      <c r="D111" s="226"/>
    </row>
    <row r="112" spans="2:4" x14ac:dyDescent="0.3">
      <c r="B112" s="945"/>
      <c r="C112" s="946"/>
      <c r="D112" s="226"/>
    </row>
    <row r="113" spans="2:4" x14ac:dyDescent="0.3">
      <c r="B113" s="945"/>
      <c r="C113" s="946"/>
      <c r="D113" s="226"/>
    </row>
    <row r="114" spans="2:4" x14ac:dyDescent="0.3">
      <c r="B114" s="945"/>
      <c r="C114" s="946"/>
      <c r="D114" s="226"/>
    </row>
    <row r="115" spans="2:4" x14ac:dyDescent="0.3">
      <c r="B115" s="945"/>
      <c r="C115" s="946"/>
      <c r="D115" s="226"/>
    </row>
    <row r="116" spans="2:4" x14ac:dyDescent="0.3">
      <c r="B116" s="945"/>
      <c r="C116" s="946"/>
      <c r="D116" s="226"/>
    </row>
    <row r="117" spans="2:4" x14ac:dyDescent="0.3">
      <c r="B117" s="945"/>
      <c r="C117" s="946"/>
      <c r="D117" s="226"/>
    </row>
    <row r="118" spans="2:4" x14ac:dyDescent="0.3">
      <c r="B118" s="246"/>
      <c r="C118" s="249"/>
      <c r="D118" s="248"/>
    </row>
    <row r="119" spans="2:4" x14ac:dyDescent="0.3">
      <c r="B119" s="947"/>
      <c r="C119" s="948"/>
      <c r="D119" s="240"/>
    </row>
    <row r="120" spans="2:4" x14ac:dyDescent="0.3">
      <c r="B120" s="938"/>
      <c r="C120" s="935"/>
      <c r="D120" s="226"/>
    </row>
    <row r="121" spans="2:4" ht="15" customHeight="1" x14ac:dyDescent="0.3">
      <c r="B121" s="939"/>
      <c r="C121" s="940"/>
      <c r="D121" s="248"/>
    </row>
    <row r="122" spans="2:4" ht="15" customHeight="1" x14ac:dyDescent="0.3">
      <c r="B122" s="941"/>
      <c r="C122" s="942"/>
      <c r="D122" s="240"/>
    </row>
    <row r="123" spans="2:4" ht="15" customHeight="1" x14ac:dyDescent="0.3">
      <c r="B123" s="938"/>
      <c r="C123" s="935"/>
      <c r="D123" s="226"/>
    </row>
    <row r="124" spans="2:4" ht="15" customHeight="1" x14ac:dyDescent="0.3">
      <c r="B124" s="939"/>
      <c r="C124" s="940"/>
      <c r="D124" s="248"/>
    </row>
    <row r="125" spans="2:4" ht="15" customHeight="1" x14ac:dyDescent="0.3">
      <c r="B125" s="941"/>
      <c r="C125" s="942"/>
      <c r="D125" s="240"/>
    </row>
    <row r="126" spans="2:4" x14ac:dyDescent="0.3">
      <c r="B126" s="943"/>
      <c r="C126" s="944"/>
      <c r="D126" s="241"/>
    </row>
    <row r="127" spans="2:4" x14ac:dyDescent="0.3">
      <c r="B127" s="943"/>
      <c r="C127" s="944"/>
      <c r="D127" s="241"/>
    </row>
    <row r="128" spans="2:4" x14ac:dyDescent="0.3">
      <c r="B128" s="943"/>
      <c r="C128" s="944"/>
      <c r="D128" s="241"/>
    </row>
    <row r="129" spans="2:4" ht="15" customHeight="1" x14ac:dyDescent="0.3">
      <c r="B129" s="936"/>
      <c r="C129" s="937"/>
      <c r="D129" s="250"/>
    </row>
    <row r="130" spans="2:4" ht="15" customHeight="1" x14ac:dyDescent="0.3">
      <c r="C130" s="251"/>
    </row>
    <row r="131" spans="2:4" ht="15" customHeight="1" x14ac:dyDescent="0.3"/>
    <row r="132" spans="2:4" ht="15" customHeight="1" x14ac:dyDescent="0.3"/>
    <row r="133" spans="2:4" ht="15" customHeight="1" x14ac:dyDescent="0.3"/>
    <row r="134" spans="2:4" ht="15" customHeight="1" x14ac:dyDescent="0.3"/>
    <row r="135" spans="2:4" ht="15" customHeight="1" x14ac:dyDescent="0.3"/>
    <row r="136" spans="2:4" ht="15" customHeight="1" x14ac:dyDescent="0.3"/>
    <row r="137" spans="2:4" ht="15" customHeight="1" x14ac:dyDescent="0.3"/>
    <row r="138" spans="2:4" ht="15" customHeight="1" x14ac:dyDescent="0.3"/>
    <row r="345" spans="2:4" x14ac:dyDescent="0.3">
      <c r="B345" s="935"/>
      <c r="C345" s="935"/>
      <c r="D345" s="935"/>
    </row>
    <row r="346" spans="2:4" x14ac:dyDescent="0.3">
      <c r="B346" s="935"/>
      <c r="C346" s="935"/>
      <c r="D346" s="935"/>
    </row>
    <row r="347" spans="2:4" x14ac:dyDescent="0.3">
      <c r="B347" s="935"/>
      <c r="C347" s="935"/>
      <c r="D347" s="935"/>
    </row>
    <row r="348" spans="2:4" x14ac:dyDescent="0.3">
      <c r="B348" s="935"/>
      <c r="C348" s="935"/>
      <c r="D348" s="935"/>
    </row>
    <row r="349" spans="2:4" x14ac:dyDescent="0.3">
      <c r="B349" s="935"/>
      <c r="C349" s="935"/>
      <c r="D349" s="935"/>
    </row>
    <row r="350" spans="2:4" x14ac:dyDescent="0.3">
      <c r="B350" s="935"/>
      <c r="C350" s="935"/>
      <c r="D350" s="935"/>
    </row>
    <row r="351" spans="2:4" x14ac:dyDescent="0.3">
      <c r="B351" s="935"/>
      <c r="C351" s="935"/>
      <c r="D351" s="935"/>
    </row>
    <row r="352" spans="2:4" x14ac:dyDescent="0.3">
      <c r="B352" s="935"/>
      <c r="C352" s="935"/>
      <c r="D352" s="935"/>
    </row>
    <row r="353" spans="2:4" x14ac:dyDescent="0.3">
      <c r="B353" s="935"/>
      <c r="C353" s="935"/>
      <c r="D353" s="935"/>
    </row>
    <row r="354" spans="2:4" x14ac:dyDescent="0.3">
      <c r="B354" s="935"/>
      <c r="C354" s="935"/>
      <c r="D354" s="935"/>
    </row>
    <row r="355" spans="2:4" x14ac:dyDescent="0.3">
      <c r="B355" s="935"/>
      <c r="C355" s="935"/>
      <c r="D355" s="935"/>
    </row>
    <row r="356" spans="2:4" x14ac:dyDescent="0.3">
      <c r="B356" s="935"/>
      <c r="C356" s="935"/>
      <c r="D356" s="935"/>
    </row>
    <row r="357" spans="2:4" x14ac:dyDescent="0.3">
      <c r="B357" s="935"/>
      <c r="C357" s="935"/>
      <c r="D357" s="935"/>
    </row>
    <row r="358" spans="2:4" x14ac:dyDescent="0.3">
      <c r="B358" s="935"/>
      <c r="C358" s="935"/>
      <c r="D358" s="935"/>
    </row>
    <row r="359" spans="2:4" x14ac:dyDescent="0.3">
      <c r="B359" s="935"/>
      <c r="C359" s="935"/>
      <c r="D359" s="935"/>
    </row>
    <row r="360" spans="2:4" x14ac:dyDescent="0.3">
      <c r="B360" s="935"/>
      <c r="C360" s="935"/>
      <c r="D360" s="935"/>
    </row>
    <row r="361" spans="2:4" x14ac:dyDescent="0.3">
      <c r="B361" s="935"/>
      <c r="C361" s="935"/>
      <c r="D361" s="935"/>
    </row>
  </sheetData>
  <sheetProtection selectLockedCells="1"/>
  <mergeCells count="132">
    <mergeCell ref="C14:D14"/>
    <mergeCell ref="C15:D15"/>
    <mergeCell ref="C16:D16"/>
    <mergeCell ref="C17:D17"/>
    <mergeCell ref="C18:D18"/>
    <mergeCell ref="C19:D19"/>
    <mergeCell ref="B2:D2"/>
    <mergeCell ref="B4:D4"/>
    <mergeCell ref="B7:D7"/>
    <mergeCell ref="B11:D11"/>
    <mergeCell ref="C12:D12"/>
    <mergeCell ref="C13:D13"/>
    <mergeCell ref="C27:D27"/>
    <mergeCell ref="C28:D28"/>
    <mergeCell ref="B30:D30"/>
    <mergeCell ref="C31:D31"/>
    <mergeCell ref="C32:D32"/>
    <mergeCell ref="C33:D33"/>
    <mergeCell ref="C20:D20"/>
    <mergeCell ref="B21:D21"/>
    <mergeCell ref="B22:D22"/>
    <mergeCell ref="B24:D24"/>
    <mergeCell ref="B25:D25"/>
    <mergeCell ref="C26:D26"/>
    <mergeCell ref="C41:D41"/>
    <mergeCell ref="C42:D42"/>
    <mergeCell ref="C43:D43"/>
    <mergeCell ref="C44:D44"/>
    <mergeCell ref="C45:D45"/>
    <mergeCell ref="C46:D46"/>
    <mergeCell ref="C34:D34"/>
    <mergeCell ref="C35:D35"/>
    <mergeCell ref="B37:D37"/>
    <mergeCell ref="C38:D38"/>
    <mergeCell ref="C39:D39"/>
    <mergeCell ref="C40:D40"/>
    <mergeCell ref="B54:D54"/>
    <mergeCell ref="B55:D55"/>
    <mergeCell ref="B56:D56"/>
    <mergeCell ref="B57:C57"/>
    <mergeCell ref="B58:C58"/>
    <mergeCell ref="B59:C59"/>
    <mergeCell ref="C47:D47"/>
    <mergeCell ref="C48:D48"/>
    <mergeCell ref="C49:D49"/>
    <mergeCell ref="C50:D50"/>
    <mergeCell ref="C51:D51"/>
    <mergeCell ref="C52:D52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103:C103"/>
    <mergeCell ref="B104:C104"/>
    <mergeCell ref="B105:C105"/>
    <mergeCell ref="B106:C106"/>
    <mergeCell ref="B107:C107"/>
    <mergeCell ref="B109:C109"/>
    <mergeCell ref="B96:C96"/>
    <mergeCell ref="B98:C98"/>
    <mergeCell ref="B99:C99"/>
    <mergeCell ref="B100:C100"/>
    <mergeCell ref="B101:C101"/>
    <mergeCell ref="B102:C102"/>
    <mergeCell ref="B116:C116"/>
    <mergeCell ref="B117:C117"/>
    <mergeCell ref="B119:C119"/>
    <mergeCell ref="B120:C120"/>
    <mergeCell ref="B121:C121"/>
    <mergeCell ref="B122:C122"/>
    <mergeCell ref="B110:C110"/>
    <mergeCell ref="B111:C111"/>
    <mergeCell ref="B112:C112"/>
    <mergeCell ref="B113:C113"/>
    <mergeCell ref="B114:C114"/>
    <mergeCell ref="B115:C115"/>
    <mergeCell ref="B129:C129"/>
    <mergeCell ref="B345:D345"/>
    <mergeCell ref="B346:D346"/>
    <mergeCell ref="B347:D347"/>
    <mergeCell ref="B348:D348"/>
    <mergeCell ref="B349:D349"/>
    <mergeCell ref="B123:C123"/>
    <mergeCell ref="B124:C124"/>
    <mergeCell ref="B125:C125"/>
    <mergeCell ref="B126:C126"/>
    <mergeCell ref="B127:C127"/>
    <mergeCell ref="B128:C128"/>
    <mergeCell ref="B356:D356"/>
    <mergeCell ref="B357:D357"/>
    <mergeCell ref="B358:D358"/>
    <mergeCell ref="B359:D359"/>
    <mergeCell ref="B360:D360"/>
    <mergeCell ref="B361:D361"/>
    <mergeCell ref="B350:D350"/>
    <mergeCell ref="B351:D351"/>
    <mergeCell ref="B352:D352"/>
    <mergeCell ref="B353:D353"/>
    <mergeCell ref="B354:D354"/>
    <mergeCell ref="B355:D355"/>
  </mergeCells>
  <pageMargins left="0.78740157480314965" right="0.39370078740157483" top="0.59055118110236227" bottom="0.59055118110236227" header="0.31496062992125984" footer="0.31496062992125984"/>
  <pageSetup paperSize="9" scale="75" fitToHeight="4" orientation="portrait" r:id="rId1"/>
  <headerFooter>
    <oddFooter>&amp;L&amp;F / &amp;A</oddFooter>
  </headerFooter>
  <rowBreaks count="1" manualBreakCount="1">
    <brk id="53" min="1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>
    <tabColor rgb="FF92D050"/>
    <pageSetUpPr fitToPage="1"/>
  </sheetPr>
  <dimension ref="A1:E22"/>
  <sheetViews>
    <sheetView zoomScale="110" zoomScaleNormal="110" workbookViewId="0">
      <selection activeCell="I15" sqref="I15"/>
    </sheetView>
  </sheetViews>
  <sheetFormatPr baseColWidth="10" defaultColWidth="11.44140625" defaultRowHeight="13.8" x14ac:dyDescent="0.3"/>
  <cols>
    <col min="1" max="1" width="8.5546875" style="254" customWidth="1"/>
    <col min="2" max="2" width="11.44140625" style="255"/>
    <col min="3" max="3" width="11.44140625" style="256"/>
    <col min="4" max="4" width="19.44140625" style="256" bestFit="1" customWidth="1"/>
    <col min="5" max="5" width="70.33203125" style="256" customWidth="1"/>
    <col min="6" max="16384" width="11.44140625" style="256"/>
  </cols>
  <sheetData>
    <row r="1" spans="1:5" s="252" customFormat="1" ht="14.4" x14ac:dyDescent="0.3">
      <c r="A1" s="973" t="s">
        <v>265</v>
      </c>
      <c r="B1" s="973"/>
      <c r="C1" s="973"/>
      <c r="D1" s="973"/>
      <c r="E1" s="973"/>
    </row>
    <row r="2" spans="1:5" s="252" customFormat="1" ht="14.4" x14ac:dyDescent="0.3">
      <c r="A2" s="253" t="s">
        <v>266</v>
      </c>
      <c r="B2" s="974" t="s">
        <v>274</v>
      </c>
      <c r="C2" s="974"/>
      <c r="D2" s="974"/>
      <c r="E2" s="974"/>
    </row>
    <row r="3" spans="1:5" s="252" customFormat="1" ht="8.25" customHeight="1" x14ac:dyDescent="0.3">
      <c r="A3" s="253"/>
    </row>
    <row r="4" spans="1:5" s="252" customFormat="1" ht="14.4" x14ac:dyDescent="0.3">
      <c r="A4" s="973" t="s">
        <v>267</v>
      </c>
      <c r="B4" s="973"/>
      <c r="C4" s="973"/>
      <c r="D4" s="973"/>
      <c r="E4" s="973"/>
    </row>
    <row r="5" spans="1:5" ht="9" customHeight="1" x14ac:dyDescent="0.3"/>
    <row r="6" spans="1:5" x14ac:dyDescent="0.3">
      <c r="A6" s="257" t="s">
        <v>268</v>
      </c>
      <c r="B6" s="258" t="s">
        <v>38</v>
      </c>
      <c r="C6" s="259" t="s">
        <v>269</v>
      </c>
      <c r="D6" s="260" t="s">
        <v>270</v>
      </c>
      <c r="E6" s="261" t="s">
        <v>271</v>
      </c>
    </row>
    <row r="7" spans="1:5" x14ac:dyDescent="0.3">
      <c r="A7" s="262" t="s">
        <v>276</v>
      </c>
      <c r="B7" s="263">
        <v>40861</v>
      </c>
      <c r="C7" s="392" t="s">
        <v>273</v>
      </c>
      <c r="D7" s="392" t="s">
        <v>272</v>
      </c>
      <c r="E7" s="264" t="s">
        <v>277</v>
      </c>
    </row>
    <row r="8" spans="1:5" x14ac:dyDescent="0.3">
      <c r="A8" s="265" t="s">
        <v>275</v>
      </c>
      <c r="B8" s="266">
        <v>40889</v>
      </c>
      <c r="C8" s="267" t="s">
        <v>273</v>
      </c>
      <c r="D8" s="392" t="s">
        <v>272</v>
      </c>
      <c r="E8" s="264" t="s">
        <v>278</v>
      </c>
    </row>
    <row r="9" spans="1:5" ht="27.6" x14ac:dyDescent="0.3">
      <c r="A9" s="265" t="s">
        <v>279</v>
      </c>
      <c r="B9" s="266">
        <v>40900</v>
      </c>
      <c r="C9" s="267" t="s">
        <v>273</v>
      </c>
      <c r="D9" s="416" t="s">
        <v>272</v>
      </c>
      <c r="E9" s="417" t="s">
        <v>280</v>
      </c>
    </row>
    <row r="10" spans="1:5" ht="26.25" customHeight="1" x14ac:dyDescent="0.3">
      <c r="A10" s="418" t="s">
        <v>283</v>
      </c>
      <c r="B10" s="424">
        <v>40900</v>
      </c>
      <c r="C10" s="416" t="s">
        <v>273</v>
      </c>
      <c r="D10" s="413" t="s">
        <v>284</v>
      </c>
      <c r="E10" s="414" t="s">
        <v>286</v>
      </c>
    </row>
    <row r="11" spans="1:5" x14ac:dyDescent="0.3">
      <c r="A11" s="420"/>
      <c r="B11" s="425"/>
      <c r="C11" s="423"/>
      <c r="D11" s="413" t="s">
        <v>287</v>
      </c>
      <c r="E11" s="414" t="s">
        <v>288</v>
      </c>
    </row>
    <row r="12" spans="1:5" x14ac:dyDescent="0.3">
      <c r="A12" s="421"/>
      <c r="B12" s="422"/>
      <c r="C12" s="419"/>
      <c r="D12" s="413" t="s">
        <v>289</v>
      </c>
      <c r="E12" s="413" t="s">
        <v>290</v>
      </c>
    </row>
    <row r="13" spans="1:5" x14ac:dyDescent="0.3">
      <c r="A13" s="265" t="s">
        <v>293</v>
      </c>
      <c r="B13" s="424">
        <v>40920</v>
      </c>
      <c r="C13" s="426" t="s">
        <v>273</v>
      </c>
      <c r="D13" s="413" t="s">
        <v>287</v>
      </c>
      <c r="E13" s="414" t="s">
        <v>294</v>
      </c>
    </row>
    <row r="14" spans="1:5" x14ac:dyDescent="0.3">
      <c r="A14" s="421"/>
      <c r="B14" s="422"/>
      <c r="C14" s="419"/>
      <c r="D14" s="413" t="s">
        <v>295</v>
      </c>
      <c r="E14" s="414" t="s">
        <v>296</v>
      </c>
    </row>
    <row r="15" spans="1:5" x14ac:dyDescent="0.3">
      <c r="A15" s="262" t="s">
        <v>297</v>
      </c>
      <c r="B15" s="427">
        <v>40945</v>
      </c>
      <c r="C15" s="413" t="s">
        <v>273</v>
      </c>
      <c r="D15" s="413" t="s">
        <v>298</v>
      </c>
      <c r="E15" s="414" t="s">
        <v>299</v>
      </c>
    </row>
    <row r="16" spans="1:5" x14ac:dyDescent="0.3">
      <c r="A16" s="262" t="s">
        <v>302</v>
      </c>
      <c r="B16" s="427">
        <v>41312</v>
      </c>
      <c r="C16" s="413" t="s">
        <v>273</v>
      </c>
      <c r="D16" s="413" t="s">
        <v>298</v>
      </c>
      <c r="E16" s="414" t="s">
        <v>303</v>
      </c>
    </row>
    <row r="17" spans="1:5" x14ac:dyDescent="0.3">
      <c r="A17" s="262" t="s">
        <v>304</v>
      </c>
      <c r="B17" s="427">
        <v>41832</v>
      </c>
      <c r="C17" s="413" t="s">
        <v>273</v>
      </c>
      <c r="D17" s="413" t="s">
        <v>305</v>
      </c>
      <c r="E17" s="414" t="s">
        <v>303</v>
      </c>
    </row>
    <row r="18" spans="1:5" x14ac:dyDescent="0.3">
      <c r="A18" s="262" t="s">
        <v>306</v>
      </c>
      <c r="B18" s="427">
        <v>41832</v>
      </c>
      <c r="C18" s="413" t="s">
        <v>273</v>
      </c>
      <c r="D18" s="413" t="s">
        <v>305</v>
      </c>
      <c r="E18" s="414" t="s">
        <v>307</v>
      </c>
    </row>
    <row r="19" spans="1:5" x14ac:dyDescent="0.3">
      <c r="A19" s="262" t="s">
        <v>308</v>
      </c>
      <c r="B19" s="427">
        <v>41872</v>
      </c>
      <c r="C19" s="413" t="s">
        <v>273</v>
      </c>
      <c r="D19" s="413" t="s">
        <v>284</v>
      </c>
      <c r="E19" s="414" t="s">
        <v>309</v>
      </c>
    </row>
    <row r="20" spans="1:5" x14ac:dyDescent="0.3">
      <c r="E20" s="415"/>
    </row>
    <row r="21" spans="1:5" x14ac:dyDescent="0.3">
      <c r="E21" s="415"/>
    </row>
    <row r="22" spans="1:5" x14ac:dyDescent="0.3">
      <c r="E22" s="415"/>
    </row>
  </sheetData>
  <sheetProtection sheet="1" selectLockedCells="1"/>
  <mergeCells count="3">
    <mergeCell ref="A1:E1"/>
    <mergeCell ref="A4:E4"/>
    <mergeCell ref="B2:E2"/>
  </mergeCells>
  <pageMargins left="0.70866141732283472" right="0.70866141732283472" top="0.78740157480314965" bottom="0.78740157480314965" header="0.31496062992125984" footer="0.31496062992125984"/>
  <pageSetup paperSize="9" scale="72" orientation="portrait" copies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BF40A9284EC2499B598B9723F7E240" ma:contentTypeVersion="16" ma:contentTypeDescription="Ein neues Dokument erstellen." ma:contentTypeScope="" ma:versionID="360df5cca4426e8a560d7542b003798b">
  <xsd:schema xmlns:xsd="http://www.w3.org/2001/XMLSchema" xmlns:xs="http://www.w3.org/2001/XMLSchema" xmlns:p="http://schemas.microsoft.com/office/2006/metadata/properties" xmlns:ns2="d2cb098b-a8cb-40b8-9147-3753dab4aa3f" xmlns:ns3="59afc54e-9427-4ce7-aea4-1a83f2d98765" targetNamespace="http://schemas.microsoft.com/office/2006/metadata/properties" ma:root="true" ma:fieldsID="38a59ad7c0de9836ce61c889e39cf0b5" ns2:_="" ns3:_="">
    <xsd:import namespace="d2cb098b-a8cb-40b8-9147-3753dab4aa3f"/>
    <xsd:import namespace="59afc54e-9427-4ce7-aea4-1a83f2d987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cb098b-a8cb-40b8-9147-3753dab4aa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389eff4c-294f-467c-a0df-96101db9c6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afc54e-9427-4ce7-aea4-1a83f2d9876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c8852d1-a10a-464b-9a6a-7e567e0a069c}" ma:internalName="TaxCatchAll" ma:showField="CatchAllData" ma:web="59afc54e-9427-4ce7-aea4-1a83f2d987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cb098b-a8cb-40b8-9147-3753dab4aa3f">
      <Terms xmlns="http://schemas.microsoft.com/office/infopath/2007/PartnerControls"/>
    </lcf76f155ced4ddcb4097134ff3c332f>
    <TaxCatchAll xmlns="59afc54e-9427-4ce7-aea4-1a83f2d98765" xsi:nil="true"/>
  </documentManagement>
</p:properties>
</file>

<file path=customXml/itemProps1.xml><?xml version="1.0" encoding="utf-8"?>
<ds:datastoreItem xmlns:ds="http://schemas.openxmlformats.org/officeDocument/2006/customXml" ds:itemID="{5584C93C-C8B2-4638-8984-BF31708B686E}"/>
</file>

<file path=customXml/itemProps2.xml><?xml version="1.0" encoding="utf-8"?>
<ds:datastoreItem xmlns:ds="http://schemas.openxmlformats.org/officeDocument/2006/customXml" ds:itemID="{817906E0-554B-4D23-A311-98110229BD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8CE34-628F-4842-89B4-AE293D331A4F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25a58920-bcd4-4787-bcaa-7de0c1002602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13</vt:i4>
      </vt:variant>
    </vt:vector>
  </HeadingPairs>
  <TitlesOfParts>
    <vt:vector size="20" baseType="lpstr">
      <vt:lpstr>1 Deckblatt St 2023-05-03</vt:lpstr>
      <vt:lpstr>2 Kosten-Zusammenstellung</vt:lpstr>
      <vt:lpstr>3 Trainer-Abrechnungen</vt:lpstr>
      <vt:lpstr>4 Spieler-Unterschriften</vt:lpstr>
      <vt:lpstr>5 Sonstige Kosten</vt:lpstr>
      <vt:lpstr>6 Anleitung</vt:lpstr>
      <vt:lpstr>7 Historie</vt:lpstr>
      <vt:lpstr>Datum_bis</vt:lpstr>
      <vt:lpstr>Datum_vom</vt:lpstr>
      <vt:lpstr>'1 Deckblatt St 2023-05-03'!Druckbereich</vt:lpstr>
      <vt:lpstr>'2 Kosten-Zusammenstellung'!Druckbereich</vt:lpstr>
      <vt:lpstr>'3 Trainer-Abrechnungen'!Druckbereich</vt:lpstr>
      <vt:lpstr>'4 Spieler-Unterschriften'!Druckbereich</vt:lpstr>
      <vt:lpstr>'5 Sonstige Kosten'!Druckbereich</vt:lpstr>
      <vt:lpstr>Kostenstelle</vt:lpstr>
      <vt:lpstr>Lehrgang</vt:lpstr>
      <vt:lpstr>Lehrgang_Auswahl</vt:lpstr>
      <vt:lpstr>LG_Lokation</vt:lpstr>
      <vt:lpstr>Ort</vt:lpstr>
      <vt:lpstr>'1 Deckblatt St 2023-05-03'!Trainer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 Renz</dc:creator>
  <cp:lastModifiedBy>Frank</cp:lastModifiedBy>
  <cp:lastPrinted>2014-04-09T12:28:37Z</cp:lastPrinted>
  <dcterms:created xsi:type="dcterms:W3CDTF">2011-01-26T14:29:09Z</dcterms:created>
  <dcterms:modified xsi:type="dcterms:W3CDTF">2023-05-04T00:45:12Z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0x010100B8042A052077CD478CD6C7A5507ABAF4</vt:lpwstr>
  </property>
</Properties>
</file>